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090" windowHeight="8100" activeTab="1"/>
  </bookViews>
  <sheets>
    <sheet name="Bayswater" sheetId="1" r:id="rId1"/>
    <sheet name="New Lodge" sheetId="2" r:id="rId2"/>
  </sheets>
  <definedNames/>
  <calcPr fullCalcOnLoad="1"/>
</workbook>
</file>

<file path=xl/sharedStrings.xml><?xml version="1.0" encoding="utf-8"?>
<sst xmlns="http://schemas.openxmlformats.org/spreadsheetml/2006/main" count="1852" uniqueCount="443">
  <si>
    <t>Degrees</t>
  </si>
  <si>
    <t>Minutes</t>
  </si>
  <si>
    <t>Seconds</t>
  </si>
  <si>
    <t>Direction</t>
  </si>
  <si>
    <t>Latitude</t>
  </si>
  <si>
    <t>N</t>
  </si>
  <si>
    <t>Longitude</t>
  </si>
  <si>
    <t>W</t>
  </si>
  <si>
    <t>Locator</t>
  </si>
  <si>
    <t>3B8</t>
  </si>
  <si>
    <t>Port Louis (Mauritius)</t>
  </si>
  <si>
    <t>S</t>
  </si>
  <si>
    <t>E</t>
  </si>
  <si>
    <t>3D2</t>
  </si>
  <si>
    <t>Suva</t>
  </si>
  <si>
    <t>3Y/B</t>
  </si>
  <si>
    <t>Bouvet Island</t>
  </si>
  <si>
    <t>4K</t>
  </si>
  <si>
    <t>Baku</t>
  </si>
  <si>
    <t>4L4</t>
  </si>
  <si>
    <t>Tbilisi</t>
  </si>
  <si>
    <t>4S7</t>
  </si>
  <si>
    <t>Colombo</t>
  </si>
  <si>
    <t>4W</t>
  </si>
  <si>
    <t>Dili</t>
  </si>
  <si>
    <t>4X</t>
  </si>
  <si>
    <t>Jerusalem</t>
  </si>
  <si>
    <t>5A</t>
  </si>
  <si>
    <t>Tripoli</t>
  </si>
  <si>
    <t>5B4</t>
  </si>
  <si>
    <t>Nicosia</t>
  </si>
  <si>
    <t>5N0</t>
  </si>
  <si>
    <t>Lagos</t>
  </si>
  <si>
    <t>5R</t>
  </si>
  <si>
    <t>Antananarivo</t>
  </si>
  <si>
    <t>5W</t>
  </si>
  <si>
    <t>Apia</t>
  </si>
  <si>
    <t>5X</t>
  </si>
  <si>
    <t>Kampala</t>
  </si>
  <si>
    <t>5Z</t>
  </si>
  <si>
    <t>Nairobi</t>
  </si>
  <si>
    <t>6W</t>
  </si>
  <si>
    <t>Dakar</t>
  </si>
  <si>
    <t>6Y</t>
  </si>
  <si>
    <t>Kingston</t>
  </si>
  <si>
    <t>7X</t>
  </si>
  <si>
    <t>Algiers</t>
  </si>
  <si>
    <t>9A</t>
  </si>
  <si>
    <t>Zagreb</t>
  </si>
  <si>
    <t>9H</t>
  </si>
  <si>
    <t>Valetta</t>
  </si>
  <si>
    <t>9J</t>
  </si>
  <si>
    <t>Lusaka</t>
  </si>
  <si>
    <t>9K</t>
  </si>
  <si>
    <t>Kuwait</t>
  </si>
  <si>
    <t>9N</t>
  </si>
  <si>
    <t>Kathmandu</t>
  </si>
  <si>
    <t>9Q</t>
  </si>
  <si>
    <t>Kinshasa</t>
  </si>
  <si>
    <t>9V</t>
  </si>
  <si>
    <t>Singapore</t>
  </si>
  <si>
    <t>9Y</t>
  </si>
  <si>
    <t>Port of Spain</t>
  </si>
  <si>
    <t>A4</t>
  </si>
  <si>
    <t>Muscat</t>
  </si>
  <si>
    <t>AP</t>
  </si>
  <si>
    <t>Karachi</t>
  </si>
  <si>
    <t>BV</t>
  </si>
  <si>
    <t>Taipei</t>
  </si>
  <si>
    <t>BY0</t>
  </si>
  <si>
    <t>Kashgar</t>
  </si>
  <si>
    <t>Lhasa</t>
  </si>
  <si>
    <t>BY1</t>
  </si>
  <si>
    <t>Beijing</t>
  </si>
  <si>
    <t>BY4</t>
  </si>
  <si>
    <t>Shanghai</t>
  </si>
  <si>
    <t>BY8</t>
  </si>
  <si>
    <t>Chongqing</t>
  </si>
  <si>
    <t>C9</t>
  </si>
  <si>
    <t>Maputo</t>
  </si>
  <si>
    <t>CE</t>
  </si>
  <si>
    <t>Santiago</t>
  </si>
  <si>
    <t>CE0</t>
  </si>
  <si>
    <t>Easter I</t>
  </si>
  <si>
    <t>CN</t>
  </si>
  <si>
    <t>Casablanca</t>
  </si>
  <si>
    <t>CO</t>
  </si>
  <si>
    <t>Havana</t>
  </si>
  <si>
    <t>CP</t>
  </si>
  <si>
    <t>La Paz</t>
  </si>
  <si>
    <t>CT1</t>
  </si>
  <si>
    <t>Lisbon</t>
  </si>
  <si>
    <t>CT3</t>
  </si>
  <si>
    <t>Funchal (Madeira)</t>
  </si>
  <si>
    <t>CU</t>
  </si>
  <si>
    <t>Ponta Delgada (Azores)</t>
  </si>
  <si>
    <t>D2</t>
  </si>
  <si>
    <t xml:space="preserve">Luanda </t>
  </si>
  <si>
    <t>D4</t>
  </si>
  <si>
    <t>Praia (Cape Verde)</t>
  </si>
  <si>
    <t>DL</t>
  </si>
  <si>
    <t>Berlin</t>
  </si>
  <si>
    <t>Frankfurt</t>
  </si>
  <si>
    <t>Munich</t>
  </si>
  <si>
    <t>DU</t>
  </si>
  <si>
    <t>Manila</t>
  </si>
  <si>
    <t>EA3</t>
  </si>
  <si>
    <t>Barcelona</t>
  </si>
  <si>
    <t>EA4</t>
  </si>
  <si>
    <t>Madrid</t>
  </si>
  <si>
    <t>EA7</t>
  </si>
  <si>
    <t>Seville</t>
  </si>
  <si>
    <t>EA8</t>
  </si>
  <si>
    <t>Las Palmas</t>
  </si>
  <si>
    <t>EI</t>
  </si>
  <si>
    <t>Dublin</t>
  </si>
  <si>
    <t>EM1</t>
  </si>
  <si>
    <t>Antarctic Pen. (Vedansky)</t>
  </si>
  <si>
    <t>EP</t>
  </si>
  <si>
    <t>Tehran</t>
  </si>
  <si>
    <t>Zahedan</t>
  </si>
  <si>
    <t>ET</t>
  </si>
  <si>
    <t>Addis Abeba</t>
  </si>
  <si>
    <t>EU</t>
  </si>
  <si>
    <t>Minsk</t>
  </si>
  <si>
    <t>EX</t>
  </si>
  <si>
    <t>Bishkek</t>
  </si>
  <si>
    <t>EZ</t>
  </si>
  <si>
    <t>Ashgabat</t>
  </si>
  <si>
    <t>F</t>
  </si>
  <si>
    <t>Bordeaux</t>
  </si>
  <si>
    <t>Marseilles</t>
  </si>
  <si>
    <t>Paris</t>
  </si>
  <si>
    <t>FG</t>
  </si>
  <si>
    <t>Pointe a Pitre (Guadeloupe)</t>
  </si>
  <si>
    <t>FK</t>
  </si>
  <si>
    <t>Noumea</t>
  </si>
  <si>
    <t>FO</t>
  </si>
  <si>
    <t>Papeete</t>
  </si>
  <si>
    <t>FY</t>
  </si>
  <si>
    <t>Cayenne</t>
  </si>
  <si>
    <t>G</t>
  </si>
  <si>
    <t>Birmingham (England)</t>
  </si>
  <si>
    <t>Leeds</t>
  </si>
  <si>
    <t>London (Trafalgar Sq.)</t>
  </si>
  <si>
    <t>Manchester</t>
  </si>
  <si>
    <t>Newcastle</t>
  </si>
  <si>
    <t>Norwich</t>
  </si>
  <si>
    <t>Plymouth</t>
  </si>
  <si>
    <t>GD</t>
  </si>
  <si>
    <t>Douglas</t>
  </si>
  <si>
    <t>GI</t>
  </si>
  <si>
    <t>Belfast (City Hall)</t>
  </si>
  <si>
    <t>GJ</t>
  </si>
  <si>
    <t>St. Helier (Jersey)</t>
  </si>
  <si>
    <t>GM</t>
  </si>
  <si>
    <t>Inverness</t>
  </si>
  <si>
    <t>Edinburgh</t>
  </si>
  <si>
    <t>Lerwick (Shetland)</t>
  </si>
  <si>
    <t>GW</t>
  </si>
  <si>
    <t>Cardiff</t>
  </si>
  <si>
    <t>HA</t>
  </si>
  <si>
    <t>Budapest</t>
  </si>
  <si>
    <t>HC</t>
  </si>
  <si>
    <t>Quito</t>
  </si>
  <si>
    <t>HC8</t>
  </si>
  <si>
    <t>San Cristobal (Galapagos)</t>
  </si>
  <si>
    <t>HI</t>
  </si>
  <si>
    <t>Santo Domingo</t>
  </si>
  <si>
    <t>HK</t>
  </si>
  <si>
    <t>Caracas</t>
  </si>
  <si>
    <t>Bogota</t>
  </si>
  <si>
    <t>HL</t>
  </si>
  <si>
    <t>Seoul</t>
  </si>
  <si>
    <t>HP</t>
  </si>
  <si>
    <t>Panama City</t>
  </si>
  <si>
    <t>HS</t>
  </si>
  <si>
    <t>Bangkok</t>
  </si>
  <si>
    <t>HZ</t>
  </si>
  <si>
    <t>Mecca</t>
  </si>
  <si>
    <t>IK0</t>
  </si>
  <si>
    <t>Rome</t>
  </si>
  <si>
    <t>IK2</t>
  </si>
  <si>
    <t>Milan</t>
  </si>
  <si>
    <t>IT9</t>
  </si>
  <si>
    <t>Palermo</t>
  </si>
  <si>
    <t>JA</t>
  </si>
  <si>
    <t>Sapporo</t>
  </si>
  <si>
    <t>Tokyo</t>
  </si>
  <si>
    <t>JD</t>
  </si>
  <si>
    <t>Minami Torishima</t>
  </si>
  <si>
    <t>JR</t>
  </si>
  <si>
    <t>Naha</t>
  </si>
  <si>
    <t>JT</t>
  </si>
  <si>
    <t>Ulaanbataar</t>
  </si>
  <si>
    <t>JW</t>
  </si>
  <si>
    <t>Longyearbyen (Svalbard)</t>
  </si>
  <si>
    <t>KC4USV</t>
  </si>
  <si>
    <t>McMurdo Base</t>
  </si>
  <si>
    <t>KC6AAA</t>
  </si>
  <si>
    <t>Amundsen-Scott</t>
  </si>
  <si>
    <t>KH2</t>
  </si>
  <si>
    <t>Hagatana (Guam)</t>
  </si>
  <si>
    <t>KH6</t>
  </si>
  <si>
    <t>Honolulu</t>
  </si>
  <si>
    <t>KL7</t>
  </si>
  <si>
    <t>Anchorage</t>
  </si>
  <si>
    <t>KP4</t>
  </si>
  <si>
    <t>San Juan</t>
  </si>
  <si>
    <t>LA</t>
  </si>
  <si>
    <t>Hammerfest</t>
  </si>
  <si>
    <t>Oslo</t>
  </si>
  <si>
    <t>LU</t>
  </si>
  <si>
    <t>Buenos Aires</t>
  </si>
  <si>
    <t>Ushuaia (Tierra del Fuego)</t>
  </si>
  <si>
    <t>LZ</t>
  </si>
  <si>
    <t>Sofia</t>
  </si>
  <si>
    <t>OA</t>
  </si>
  <si>
    <t>Lima</t>
  </si>
  <si>
    <t>OE1</t>
  </si>
  <si>
    <t>Vienna</t>
  </si>
  <si>
    <t>OH2</t>
  </si>
  <si>
    <t>Helsinki</t>
  </si>
  <si>
    <t>OK1</t>
  </si>
  <si>
    <t>Prague</t>
  </si>
  <si>
    <t>OM</t>
  </si>
  <si>
    <t>Bratislava</t>
  </si>
  <si>
    <t>ON</t>
  </si>
  <si>
    <t>Brussels</t>
  </si>
  <si>
    <t>OX</t>
  </si>
  <si>
    <t>Godthab</t>
  </si>
  <si>
    <t>OY</t>
  </si>
  <si>
    <t>Thorshavn</t>
  </si>
  <si>
    <t>OZ</t>
  </si>
  <si>
    <t>Copenhagen</t>
  </si>
  <si>
    <t>P2</t>
  </si>
  <si>
    <t>Port Moresby</t>
  </si>
  <si>
    <t>P5</t>
  </si>
  <si>
    <t>Pyonyang</t>
  </si>
  <si>
    <t>PA</t>
  </si>
  <si>
    <t>Amsterdam</t>
  </si>
  <si>
    <t>PP8</t>
  </si>
  <si>
    <t>Manaus</t>
  </si>
  <si>
    <t>PY1</t>
  </si>
  <si>
    <t>Rio</t>
  </si>
  <si>
    <t>PY7</t>
  </si>
  <si>
    <t>Recife</t>
  </si>
  <si>
    <t>PY8</t>
  </si>
  <si>
    <t>Belem</t>
  </si>
  <si>
    <t>R1F</t>
  </si>
  <si>
    <t>Franz Josef Land (Ziegler)</t>
  </si>
  <si>
    <t>S5</t>
  </si>
  <si>
    <t>Ljubljana</t>
  </si>
  <si>
    <t>S7</t>
  </si>
  <si>
    <t>Victoria (Seychelles)</t>
  </si>
  <si>
    <t>SM0</t>
  </si>
  <si>
    <t>Stockholm</t>
  </si>
  <si>
    <t>SP</t>
  </si>
  <si>
    <t>Bialystok</t>
  </si>
  <si>
    <t>Szczecin</t>
  </si>
  <si>
    <t>SU</t>
  </si>
  <si>
    <t>Cairo</t>
  </si>
  <si>
    <t>SV</t>
  </si>
  <si>
    <t>Athens</t>
  </si>
  <si>
    <t>T2</t>
  </si>
  <si>
    <t>Funafuti (Tuvalu)</t>
  </si>
  <si>
    <t>T32</t>
  </si>
  <si>
    <t>Christmas Island (Kiritimati)</t>
  </si>
  <si>
    <t>T9</t>
  </si>
  <si>
    <t>Sarajevo</t>
  </si>
  <si>
    <t>TA1</t>
  </si>
  <si>
    <t>Istanbul</t>
  </si>
  <si>
    <t>TA2</t>
  </si>
  <si>
    <t>Ankara</t>
  </si>
  <si>
    <t>TA9</t>
  </si>
  <si>
    <t>Van</t>
  </si>
  <si>
    <t>TF</t>
  </si>
  <si>
    <t>Reykjavik</t>
  </si>
  <si>
    <t>TG</t>
  </si>
  <si>
    <t>Guatemala City</t>
  </si>
  <si>
    <t>TL</t>
  </si>
  <si>
    <t>Bangui</t>
  </si>
  <si>
    <t>TU</t>
  </si>
  <si>
    <t>Abidjan</t>
  </si>
  <si>
    <t>TZ</t>
  </si>
  <si>
    <t>Timbuktu</t>
  </si>
  <si>
    <t>UA0</t>
  </si>
  <si>
    <t>Novosibirsk</t>
  </si>
  <si>
    <t>Petrapovlovsk-Kamchatsky</t>
  </si>
  <si>
    <t>Vladivostok</t>
  </si>
  <si>
    <t>Yakutsk</t>
  </si>
  <si>
    <t>UA1</t>
  </si>
  <si>
    <t>Arkhangel</t>
  </si>
  <si>
    <t>St. Petersburg</t>
  </si>
  <si>
    <t>UA3</t>
  </si>
  <si>
    <t>Moscow</t>
  </si>
  <si>
    <t>UA6</t>
  </si>
  <si>
    <t>Astrakhan</t>
  </si>
  <si>
    <t>UA9</t>
  </si>
  <si>
    <t>Perm</t>
  </si>
  <si>
    <t>UK</t>
  </si>
  <si>
    <t>Tashkent</t>
  </si>
  <si>
    <t>UN</t>
  </si>
  <si>
    <t>Almaty</t>
  </si>
  <si>
    <t>Atyrau</t>
  </si>
  <si>
    <t>Qostanay</t>
  </si>
  <si>
    <t>UR</t>
  </si>
  <si>
    <t>Kiev</t>
  </si>
  <si>
    <t>V7</t>
  </si>
  <si>
    <t>Majuro (Marshall Is)</t>
  </si>
  <si>
    <t>VE1</t>
  </si>
  <si>
    <t>Halifax (Nova Scotia)</t>
  </si>
  <si>
    <t>VE2</t>
  </si>
  <si>
    <t>Montreal</t>
  </si>
  <si>
    <t>VE3</t>
  </si>
  <si>
    <t>Toronto</t>
  </si>
  <si>
    <t>VE6</t>
  </si>
  <si>
    <t>Edmonton</t>
  </si>
  <si>
    <t>VE7</t>
  </si>
  <si>
    <t>Vancouver</t>
  </si>
  <si>
    <t>VK0</t>
  </si>
  <si>
    <t>Heard I.</t>
  </si>
  <si>
    <t>VK2</t>
  </si>
  <si>
    <t>Sydney</t>
  </si>
  <si>
    <t>VK3</t>
  </si>
  <si>
    <t>Melbourne</t>
  </si>
  <si>
    <t>VK4</t>
  </si>
  <si>
    <t>Brisbane</t>
  </si>
  <si>
    <t>VK6</t>
  </si>
  <si>
    <t>Perth</t>
  </si>
  <si>
    <t>VK8</t>
  </si>
  <si>
    <t>Darwin</t>
  </si>
  <si>
    <t>VK9N</t>
  </si>
  <si>
    <t>Norfolk Island</t>
  </si>
  <si>
    <t>VK9Y</t>
  </si>
  <si>
    <t>Cocos Islands</t>
  </si>
  <si>
    <t>VO1</t>
  </si>
  <si>
    <t>St. John's</t>
  </si>
  <si>
    <t>VP6</t>
  </si>
  <si>
    <t>Pitcairn I</t>
  </si>
  <si>
    <t>VP8</t>
  </si>
  <si>
    <t>Port Stanley</t>
  </si>
  <si>
    <t>VQ6</t>
  </si>
  <si>
    <t>Diego Garcia</t>
  </si>
  <si>
    <t>VR6</t>
  </si>
  <si>
    <t>Hong Kong</t>
  </si>
  <si>
    <t>VU</t>
  </si>
  <si>
    <t>Bangalore</t>
  </si>
  <si>
    <t>Bombay</t>
  </si>
  <si>
    <t>Calcutta</t>
  </si>
  <si>
    <t>Delhi</t>
  </si>
  <si>
    <t>VY0</t>
  </si>
  <si>
    <t>Iqaluit</t>
  </si>
  <si>
    <t>W0E</t>
  </si>
  <si>
    <t>Kansas City</t>
  </si>
  <si>
    <t>W0W</t>
  </si>
  <si>
    <t>Denver</t>
  </si>
  <si>
    <t>W1</t>
  </si>
  <si>
    <t>Boston</t>
  </si>
  <si>
    <t>W2</t>
  </si>
  <si>
    <t>New York</t>
  </si>
  <si>
    <t>W3E</t>
  </si>
  <si>
    <t>Pittsburgh</t>
  </si>
  <si>
    <t>Washington, DC</t>
  </si>
  <si>
    <t>W4E</t>
  </si>
  <si>
    <t>Atlanta</t>
  </si>
  <si>
    <t>W4S</t>
  </si>
  <si>
    <t>Miami</t>
  </si>
  <si>
    <t>W4W</t>
  </si>
  <si>
    <t>Birmingham (USA)</t>
  </si>
  <si>
    <t>W5E</t>
  </si>
  <si>
    <t>Houston</t>
  </si>
  <si>
    <t>W5N</t>
  </si>
  <si>
    <t>Oklahoma City</t>
  </si>
  <si>
    <t>W5W</t>
  </si>
  <si>
    <t>El Paso</t>
  </si>
  <si>
    <t>W6C</t>
  </si>
  <si>
    <t>San Francisco</t>
  </si>
  <si>
    <t>W6S</t>
  </si>
  <si>
    <t>Los Angeles</t>
  </si>
  <si>
    <t>W7N</t>
  </si>
  <si>
    <t>Boise</t>
  </si>
  <si>
    <t>W8</t>
  </si>
  <si>
    <t>Cleveland</t>
  </si>
  <si>
    <t>W9</t>
  </si>
  <si>
    <t>Chicago</t>
  </si>
  <si>
    <t>XE</t>
  </si>
  <si>
    <t>Mexico</t>
  </si>
  <si>
    <t>XU</t>
  </si>
  <si>
    <t>Phnomh Penh</t>
  </si>
  <si>
    <t>XV</t>
  </si>
  <si>
    <t>Hanoi</t>
  </si>
  <si>
    <t>XZ</t>
  </si>
  <si>
    <t>Rangoon</t>
  </si>
  <si>
    <t>YA</t>
  </si>
  <si>
    <t>Kabul</t>
  </si>
  <si>
    <t>YB</t>
  </si>
  <si>
    <t>Jakarta</t>
  </si>
  <si>
    <t>YI</t>
  </si>
  <si>
    <t>Baghdad</t>
  </si>
  <si>
    <t>YK</t>
  </si>
  <si>
    <t>Damascus</t>
  </si>
  <si>
    <t>YL</t>
  </si>
  <si>
    <t>Riga</t>
  </si>
  <si>
    <t>YN</t>
  </si>
  <si>
    <t>Managua</t>
  </si>
  <si>
    <t>YO</t>
  </si>
  <si>
    <t>Bucharest</t>
  </si>
  <si>
    <t>YU</t>
  </si>
  <si>
    <t>Belgrade</t>
  </si>
  <si>
    <t>ZA</t>
  </si>
  <si>
    <t>Tirane</t>
  </si>
  <si>
    <t>ZD7</t>
  </si>
  <si>
    <t>St. Helena</t>
  </si>
  <si>
    <t>ZD9</t>
  </si>
  <si>
    <t>Tristan da Cunha</t>
  </si>
  <si>
    <t>ZK2</t>
  </si>
  <si>
    <t>Alofi (Niue)</t>
  </si>
  <si>
    <t>ZL1</t>
  </si>
  <si>
    <t>Auckland</t>
  </si>
  <si>
    <t>ZL2</t>
  </si>
  <si>
    <t>Wellington</t>
  </si>
  <si>
    <t>ZL4</t>
  </si>
  <si>
    <t>Dunedin</t>
  </si>
  <si>
    <t>ZL9</t>
  </si>
  <si>
    <t>Campbell Island</t>
  </si>
  <si>
    <t>ZS2</t>
  </si>
  <si>
    <t>Cape Town</t>
  </si>
  <si>
    <t>ZS6</t>
  </si>
  <si>
    <t>Johannesburg</t>
  </si>
  <si>
    <t>ZS8</t>
  </si>
  <si>
    <t>Marion Island</t>
  </si>
  <si>
    <t>North Pole</t>
  </si>
  <si>
    <t>G0RTN</t>
  </si>
  <si>
    <t>LP</t>
  </si>
  <si>
    <t>Km</t>
  </si>
  <si>
    <t>Miles</t>
  </si>
  <si>
    <t>Deg</t>
  </si>
  <si>
    <t>Min</t>
  </si>
  <si>
    <t>Sec</t>
  </si>
  <si>
    <t>N/S</t>
  </si>
  <si>
    <t>E/W</t>
  </si>
  <si>
    <t>GI0RTN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</si>
</sst>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"/>
    <numFmt numFmtId="173" formatCode="0.0000000"/>
    <numFmt numFmtId="174" formatCode="0.0"/>
    <numFmt numFmtId="175" formatCode="0.0000"/>
  </numFmts>
  <fonts count="12">
    <font>
      <sz val="10"/>
      <name val="Arial"/>
      <family val="0"/>
    </font>
    <font>
      <b/>
      <sz val="26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12"/>
      <name val="Courier New"/>
      <family val="3"/>
    </font>
    <font>
      <b/>
      <sz val="12"/>
      <name val="Courier New"/>
      <family val="3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48"/>
      <name val="Arial"/>
      <family val="2"/>
    </font>
    <font>
      <b/>
      <sz val="12"/>
      <color indexed="48"/>
      <name val="Arial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 style="double"/>
      <right style="thin"/>
      <top style="thick"/>
      <bottom style="thin"/>
    </border>
    <border>
      <left style="thin"/>
      <right style="double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71" fontId="2" fillId="0" borderId="0" xfId="0" applyNumberFormat="1" applyFont="1" applyBorder="1" applyAlignment="1">
      <alignment horizontal="right" vertical="center"/>
    </xf>
    <xf numFmtId="171" fontId="2" fillId="0" borderId="0" xfId="0" applyNumberFormat="1" applyFont="1" applyBorder="1" applyAlignment="1">
      <alignment vertical="center"/>
    </xf>
    <xf numFmtId="171" fontId="2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72" fontId="2" fillId="0" borderId="1" xfId="0" applyNumberFormat="1" applyFont="1" applyBorder="1" applyAlignment="1">
      <alignment horizontal="right" vertical="center"/>
    </xf>
    <xf numFmtId="172" fontId="2" fillId="0" borderId="2" xfId="0" applyNumberFormat="1" applyFont="1" applyBorder="1" applyAlignment="1">
      <alignment horizontal="right" vertical="center"/>
    </xf>
    <xf numFmtId="173" fontId="2" fillId="0" borderId="3" xfId="0" applyNumberFormat="1" applyFont="1" applyBorder="1" applyAlignment="1">
      <alignment vertical="center"/>
    </xf>
    <xf numFmtId="173" fontId="2" fillId="0" borderId="1" xfId="0" applyNumberFormat="1" applyFont="1" applyBorder="1" applyAlignment="1">
      <alignment vertical="center"/>
    </xf>
    <xf numFmtId="172" fontId="2" fillId="0" borderId="4" xfId="0" applyNumberFormat="1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174" fontId="2" fillId="0" borderId="0" xfId="0" applyNumberFormat="1" applyFont="1" applyBorder="1" applyAlignment="1">
      <alignment vertical="center"/>
    </xf>
    <xf numFmtId="174" fontId="2" fillId="0" borderId="5" xfId="0" applyNumberFormat="1" applyFont="1" applyBorder="1" applyAlignment="1">
      <alignment vertical="center"/>
    </xf>
    <xf numFmtId="172" fontId="2" fillId="0" borderId="6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2" fontId="2" fillId="0" borderId="5" xfId="0" applyNumberFormat="1" applyFont="1" applyBorder="1" applyAlignment="1">
      <alignment/>
    </xf>
    <xf numFmtId="0" fontId="6" fillId="2" borderId="3" xfId="0" applyFont="1" applyFill="1" applyBorder="1" applyAlignment="1" applyProtection="1">
      <alignment vertical="center"/>
      <protection locked="0"/>
    </xf>
    <xf numFmtId="1" fontId="9" fillId="0" borderId="2" xfId="0" applyNumberFormat="1" applyFont="1" applyBorder="1" applyAlignment="1" applyProtection="1">
      <alignment horizontal="right" vertical="center"/>
      <protection/>
    </xf>
    <xf numFmtId="172" fontId="2" fillId="0" borderId="1" xfId="0" applyNumberFormat="1" applyFont="1" applyBorder="1" applyAlignment="1">
      <alignment vertical="center"/>
    </xf>
    <xf numFmtId="174" fontId="2" fillId="0" borderId="1" xfId="0" applyNumberFormat="1" applyFont="1" applyBorder="1" applyAlignment="1">
      <alignment vertical="center"/>
    </xf>
    <xf numFmtId="174" fontId="2" fillId="0" borderId="4" xfId="0" applyNumberFormat="1" applyFont="1" applyBorder="1" applyAlignment="1">
      <alignment vertical="center"/>
    </xf>
    <xf numFmtId="172" fontId="2" fillId="0" borderId="3" xfId="0" applyNumberFormat="1" applyFont="1" applyBorder="1" applyAlignment="1">
      <alignment vertical="center"/>
    </xf>
    <xf numFmtId="175" fontId="2" fillId="0" borderId="1" xfId="0" applyNumberFormat="1" applyFont="1" applyBorder="1" applyAlignment="1">
      <alignment vertical="center"/>
    </xf>
    <xf numFmtId="175" fontId="2" fillId="0" borderId="2" xfId="0" applyNumberFormat="1" applyFont="1" applyBorder="1" applyAlignment="1">
      <alignment vertical="center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vertical="center"/>
      <protection locked="0"/>
    </xf>
    <xf numFmtId="1" fontId="8" fillId="0" borderId="13" xfId="0" applyNumberFormat="1" applyFont="1" applyBorder="1" applyAlignment="1" applyProtection="1">
      <alignment horizontal="right" vertical="center"/>
      <protection/>
    </xf>
    <xf numFmtId="1" fontId="9" fillId="0" borderId="14" xfId="0" applyNumberFormat="1" applyFont="1" applyBorder="1" applyAlignment="1" applyProtection="1">
      <alignment horizontal="right" vertical="center"/>
      <protection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1" fontId="8" fillId="0" borderId="3" xfId="0" applyNumberFormat="1" applyFont="1" applyBorder="1" applyAlignment="1" applyProtection="1">
      <alignment horizontal="right" vertical="center"/>
      <protection/>
    </xf>
    <xf numFmtId="1" fontId="8" fillId="0" borderId="10" xfId="0" applyNumberFormat="1" applyFont="1" applyBorder="1" applyAlignment="1" applyProtection="1">
      <alignment horizontal="right" vertical="center"/>
      <protection/>
    </xf>
    <xf numFmtId="1" fontId="9" fillId="0" borderId="12" xfId="0" applyNumberFormat="1" applyFont="1" applyBorder="1" applyAlignment="1" applyProtection="1">
      <alignment horizontal="right" vertical="center"/>
      <protection/>
    </xf>
    <xf numFmtId="1" fontId="10" fillId="0" borderId="3" xfId="0" applyNumberFormat="1" applyFont="1" applyBorder="1" applyAlignment="1" applyProtection="1">
      <alignment horizontal="right" vertical="center"/>
      <protection/>
    </xf>
    <xf numFmtId="1" fontId="11" fillId="0" borderId="2" xfId="0" applyNumberFormat="1" applyFont="1" applyBorder="1" applyAlignment="1" applyProtection="1">
      <alignment horizontal="right" vertical="center"/>
      <protection/>
    </xf>
    <xf numFmtId="1" fontId="10" fillId="0" borderId="10" xfId="0" applyNumberFormat="1" applyFont="1" applyBorder="1" applyAlignment="1" applyProtection="1">
      <alignment horizontal="right" vertical="center"/>
      <protection/>
    </xf>
    <xf numFmtId="1" fontId="11" fillId="0" borderId="12" xfId="0" applyNumberFormat="1" applyFont="1" applyBorder="1" applyAlignment="1" applyProtection="1">
      <alignment horizontal="right" vertical="center"/>
      <protection/>
    </xf>
    <xf numFmtId="1" fontId="10" fillId="0" borderId="13" xfId="0" applyNumberFormat="1" applyFont="1" applyBorder="1" applyAlignment="1" applyProtection="1">
      <alignment horizontal="right" vertical="center"/>
      <protection/>
    </xf>
    <xf numFmtId="1" fontId="11" fillId="0" borderId="14" xfId="0" applyNumberFormat="1" applyFont="1" applyBorder="1" applyAlignment="1" applyProtection="1">
      <alignment horizontal="right" vertical="center"/>
      <protection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7" fillId="3" borderId="4" xfId="0" applyFont="1" applyFill="1" applyBorder="1" applyAlignment="1">
      <alignment/>
    </xf>
    <xf numFmtId="0" fontId="7" fillId="3" borderId="19" xfId="0" applyFont="1" applyFill="1" applyBorder="1" applyAlignment="1">
      <alignment/>
    </xf>
    <xf numFmtId="0" fontId="7" fillId="3" borderId="20" xfId="0" applyFont="1" applyFill="1" applyBorder="1" applyAlignment="1">
      <alignment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35"/>
  <sheetViews>
    <sheetView workbookViewId="0" topLeftCell="A10">
      <selection activeCell="A1" sqref="A1:IV16384"/>
    </sheetView>
  </sheetViews>
  <sheetFormatPr defaultColWidth="9.140625" defaultRowHeight="12.75"/>
  <cols>
    <col min="1" max="1" width="15.7109375" style="0" customWidth="1"/>
    <col min="2" max="2" width="29.28125" style="0" customWidth="1"/>
    <col min="3" max="3" width="10.7109375" style="0" customWidth="1"/>
    <col min="4" max="4" width="6.8515625" style="0" customWidth="1"/>
    <col min="5" max="5" width="6.421875" style="0" customWidth="1"/>
    <col min="6" max="6" width="7.8515625" style="0" customWidth="1"/>
    <col min="7" max="7" width="8.421875" style="0" customWidth="1"/>
    <col min="16" max="16" width="0.13671875" style="0" hidden="1" customWidth="1"/>
    <col min="17" max="17" width="10.421875" style="0" hidden="1" customWidth="1"/>
    <col min="18" max="18" width="0.2890625" style="0" hidden="1" customWidth="1"/>
    <col min="19" max="19" width="15.140625" style="0" hidden="1" customWidth="1"/>
    <col min="20" max="20" width="9.140625" style="0" hidden="1" customWidth="1"/>
    <col min="21" max="21" width="0.13671875" style="0" hidden="1" customWidth="1"/>
    <col min="22" max="23" width="9.140625" style="0" hidden="1" customWidth="1"/>
    <col min="24" max="24" width="0.2890625" style="0" hidden="1" customWidth="1"/>
    <col min="25" max="25" width="9.140625" style="0" hidden="1" customWidth="1"/>
    <col min="26" max="27" width="0.42578125" style="0" hidden="1" customWidth="1"/>
    <col min="28" max="28" width="3.421875" style="0" hidden="1" customWidth="1"/>
    <col min="29" max="34" width="9.140625" style="0" hidden="1" customWidth="1"/>
    <col min="35" max="35" width="0.2890625" style="0" hidden="1" customWidth="1"/>
    <col min="36" max="36" width="9.140625" style="0" hidden="1" customWidth="1"/>
    <col min="37" max="37" width="5.57421875" style="0" hidden="1" customWidth="1"/>
    <col min="38" max="38" width="0.13671875" style="0" hidden="1" customWidth="1"/>
    <col min="39" max="41" width="9.140625" style="0" hidden="1" customWidth="1"/>
  </cols>
  <sheetData>
    <row r="1" spans="1:6" ht="30" customHeight="1">
      <c r="A1" s="62" t="s">
        <v>433</v>
      </c>
      <c r="B1" s="62"/>
      <c r="C1" s="62"/>
      <c r="D1" s="62"/>
      <c r="E1" s="62"/>
      <c r="F1" s="62"/>
    </row>
    <row r="2" spans="1:6" ht="30" customHeight="1">
      <c r="A2" s="62"/>
      <c r="B2" s="62"/>
      <c r="C2" s="62"/>
      <c r="D2" s="62"/>
      <c r="E2" s="62"/>
      <c r="F2" s="62"/>
    </row>
    <row r="3" spans="15:36" ht="12.75">
      <c r="O3" s="1"/>
      <c r="P3" s="1"/>
      <c r="Q3" s="2"/>
      <c r="R3" s="2"/>
      <c r="S3" s="2"/>
      <c r="T3" s="2"/>
      <c r="U3" s="2"/>
      <c r="V3" s="2"/>
      <c r="W3" s="3"/>
      <c r="X3" s="4"/>
      <c r="Y3" s="4"/>
      <c r="Z3" s="4"/>
      <c r="AA3" s="5"/>
      <c r="AB3" s="5"/>
      <c r="AC3" s="5"/>
      <c r="AD3" s="3"/>
      <c r="AE3" s="4"/>
      <c r="AF3" s="4"/>
      <c r="AG3" s="4"/>
      <c r="AH3" s="5"/>
      <c r="AI3" s="5"/>
      <c r="AJ3" s="5"/>
    </row>
    <row r="4" spans="2:5" ht="13.5" thickBot="1">
      <c r="B4" s="6" t="s">
        <v>0</v>
      </c>
      <c r="C4" s="6" t="s">
        <v>1</v>
      </c>
      <c r="D4" s="6" t="s">
        <v>2</v>
      </c>
      <c r="E4" s="6" t="s">
        <v>3</v>
      </c>
    </row>
    <row r="5" spans="1:37" ht="13.5" thickTop="1">
      <c r="A5" s="6" t="s">
        <v>4</v>
      </c>
      <c r="B5">
        <v>51</v>
      </c>
      <c r="C5">
        <v>30</v>
      </c>
      <c r="D5">
        <v>45</v>
      </c>
      <c r="E5" t="s">
        <v>5</v>
      </c>
      <c r="P5" s="7">
        <f>(B5+(C5/60)+(D5/3600))*IF(E5="N",1,-1)</f>
        <v>51.5125</v>
      </c>
      <c r="Q5" s="8">
        <f>((B6)+(C6/60)+(D6/3600))*IF(E6="E",1,-1)</f>
        <v>-0.185</v>
      </c>
      <c r="R5" s="9">
        <f>RADIANS(P5)</f>
        <v>0.899062730933579</v>
      </c>
      <c r="S5" s="10">
        <f>RADIANS(Q5)</f>
        <v>-0.0032288591161895096</v>
      </c>
      <c r="T5" s="11"/>
      <c r="U5" s="12"/>
      <c r="V5" s="13"/>
      <c r="W5" s="14"/>
      <c r="X5" s="15">
        <f>90+P5</f>
        <v>141.5125</v>
      </c>
      <c r="Y5" s="16">
        <f>INT(X5/10)</f>
        <v>14</v>
      </c>
      <c r="Z5" s="17">
        <f>INT(X5-(10*Y5))</f>
        <v>1</v>
      </c>
      <c r="AA5" s="18">
        <f>INT(24*(X5-(10*Y5)-Z5))</f>
        <v>12</v>
      </c>
      <c r="AB5" s="19" t="str">
        <f>CHAR(Y5+CODE("A"))</f>
        <v>O</v>
      </c>
      <c r="AC5" s="20" t="str">
        <f>CHAR(Z5+CODE("0"))</f>
        <v>1</v>
      </c>
      <c r="AD5" s="21" t="str">
        <f>CHAR(AA5+CODE("a"))</f>
        <v>m</v>
      </c>
      <c r="AE5" s="22">
        <f>180+Q5</f>
        <v>179.815</v>
      </c>
      <c r="AF5" s="16">
        <f>INT(AE5/20)</f>
        <v>8</v>
      </c>
      <c r="AG5" s="17">
        <f>INT(AE5-(20*AF5))/2</f>
        <v>9.5</v>
      </c>
      <c r="AH5" s="18">
        <f>INT((MOD(INT(AE5),2)+(AE5-((20*AF5)+(2*AG5))))*12)</f>
        <v>21</v>
      </c>
      <c r="AI5" s="19" t="str">
        <f>CHAR(AF5+CODE("A"))</f>
        <v>I</v>
      </c>
      <c r="AJ5" s="20" t="str">
        <f>CHAR(AG5+CODE("0"))</f>
        <v>9</v>
      </c>
      <c r="AK5" s="21" t="str">
        <f>CHAR(AH5+CODE("a"))</f>
        <v>v</v>
      </c>
    </row>
    <row r="6" spans="1:5" ht="13.5" thickBot="1">
      <c r="A6" s="6" t="s">
        <v>6</v>
      </c>
      <c r="B6">
        <v>0</v>
      </c>
      <c r="C6">
        <v>11</v>
      </c>
      <c r="D6">
        <v>6</v>
      </c>
      <c r="E6" t="s">
        <v>7</v>
      </c>
    </row>
    <row r="7" spans="1:2" ht="18" thickBot="1" thickTop="1">
      <c r="A7" s="53" t="s">
        <v>8</v>
      </c>
      <c r="B7" s="54" t="str">
        <f>AI5&amp;AB5&amp;AJ5&amp;AC5&amp;AK5&amp;AD5</f>
        <v>IO91vm</v>
      </c>
    </row>
    <row r="8" ht="14.25" thickBot="1" thickTop="1"/>
    <row r="9" spans="3:15" ht="18" thickBot="1" thickTop="1">
      <c r="C9" s="55" t="s">
        <v>8</v>
      </c>
      <c r="D9" s="41" t="s">
        <v>257</v>
      </c>
      <c r="E9" s="24" t="s">
        <v>434</v>
      </c>
      <c r="F9" s="44" t="s">
        <v>435</v>
      </c>
      <c r="G9" s="45" t="s">
        <v>436</v>
      </c>
      <c r="H9" s="50" t="s">
        <v>437</v>
      </c>
      <c r="I9" s="51" t="s">
        <v>438</v>
      </c>
      <c r="J9" s="51" t="s">
        <v>439</v>
      </c>
      <c r="K9" s="52" t="s">
        <v>440</v>
      </c>
      <c r="L9" s="50" t="s">
        <v>437</v>
      </c>
      <c r="M9" s="51" t="s">
        <v>438</v>
      </c>
      <c r="N9" s="51" t="s">
        <v>439</v>
      </c>
      <c r="O9" s="52" t="s">
        <v>441</v>
      </c>
    </row>
    <row r="10" spans="1:41" ht="18" thickBot="1" thickTop="1">
      <c r="A10" s="23" t="s">
        <v>9</v>
      </c>
      <c r="B10" s="56" t="s">
        <v>10</v>
      </c>
      <c r="C10" s="59" t="str">
        <f aca="true" t="shared" si="0" ref="C10:C183">IF(D10&lt;&gt;"",AM10&amp;AF10&amp;AN10&amp;AG10&amp;AO10&amp;AH10,"")</f>
        <v>LG89st</v>
      </c>
      <c r="D10" s="41">
        <f aca="true" t="shared" si="1" ref="D10:D183">IF(F10="","",IF(ISERR(AA10),"  N/A  ",AA10))</f>
        <v>127.43663865870407</v>
      </c>
      <c r="E10" s="24">
        <f aca="true" t="shared" si="2" ref="E10:E73">IF(OR(D10="",D10="  N/A  "),D10,MOD(180+D10,360))</f>
        <v>307.43663865870406</v>
      </c>
      <c r="F10" s="44">
        <f aca="true" t="shared" si="3" ref="F10:F183">IF(H10+I10+J10+L10+M10+N10&gt;0,V10,"")</f>
        <v>9737.07645795678</v>
      </c>
      <c r="G10" s="45">
        <f aca="true" t="shared" si="4" ref="G10:G73">IF(F10="","",W10)</f>
        <v>6050.338807586642</v>
      </c>
      <c r="H10" s="50">
        <v>20</v>
      </c>
      <c r="I10" s="51">
        <v>10</v>
      </c>
      <c r="J10" s="51">
        <v>0</v>
      </c>
      <c r="K10" s="52" t="s">
        <v>11</v>
      </c>
      <c r="L10" s="50">
        <v>57</v>
      </c>
      <c r="M10" s="51">
        <v>30</v>
      </c>
      <c r="N10" s="51">
        <v>0</v>
      </c>
      <c r="O10" s="52" t="s">
        <v>12</v>
      </c>
      <c r="P10" s="7">
        <f aca="true" t="shared" si="5" ref="P10:P233">(H10+(I10/60)+(J10/3600))*IF(K10="N",1,-1)</f>
        <v>-20.166666666666668</v>
      </c>
      <c r="Q10" s="8">
        <f aca="true" t="shared" si="6" ref="Q10:Q233">((L10)+(M10/60)+(N10/3600))*IF(O10="E",1,-1)</f>
        <v>57.5</v>
      </c>
      <c r="R10" s="9">
        <f aca="true" t="shared" si="7" ref="R10:S41">RADIANS(P10)</f>
        <v>-0.35197473248552313</v>
      </c>
      <c r="S10" s="10">
        <f t="shared" si="7"/>
        <v>1.0035643198967394</v>
      </c>
      <c r="T10" s="25">
        <f aca="true" t="shared" si="8" ref="T10:T73">SIN($R$5)*SIN(R10)+COS($R$5)*COS(R10)*COS(S10-$S$5)</f>
        <v>0.04244007317791976</v>
      </c>
      <c r="U10" s="25">
        <f>ACOS(T10)</f>
        <v>1.5283435030539603</v>
      </c>
      <c r="V10" s="26">
        <f aca="true" t="shared" si="9" ref="V10:V73">U10*6371</f>
        <v>9737.07645795678</v>
      </c>
      <c r="W10" s="27">
        <f aca="true" t="shared" si="10" ref="W10:W73">V10*0.62137119223733</f>
        <v>6050.338807586642</v>
      </c>
      <c r="X10" s="28">
        <f aca="true" t="shared" si="11" ref="X10:X233">(SIN(R10)-SIN($R$5)*T10)/(COS($R$5)*SIN(U10))</f>
        <v>-0.6078837160322553</v>
      </c>
      <c r="Y10" s="25">
        <f>MIN(1,MAX(-1,X10))</f>
        <v>-0.6078837160322553</v>
      </c>
      <c r="Z10" s="29">
        <f aca="true" t="shared" si="12" ref="Z10:Z73">DEGREES(ACOS(Y10))</f>
        <v>127.43663865870407</v>
      </c>
      <c r="AA10" s="30">
        <f aca="true" t="shared" si="13" ref="AA10:AA73">IF(SIN(S10-$S$5)&lt;0,360-Z10,Z10)</f>
        <v>127.43663865870407</v>
      </c>
      <c r="AB10" s="15">
        <f aca="true" t="shared" si="14" ref="AB10:AB233">90+P10</f>
        <v>69.83333333333333</v>
      </c>
      <c r="AC10" s="16">
        <f>INT(AB10/10)</f>
        <v>6</v>
      </c>
      <c r="AD10" s="17">
        <f aca="true" t="shared" si="15" ref="AD10:AD73">INT(AB10-(10*AC10))</f>
        <v>9</v>
      </c>
      <c r="AE10" s="18">
        <f aca="true" t="shared" si="16" ref="AE10:AE73">INT(24*(AB10-(10*AC10)-AD10))</f>
        <v>19</v>
      </c>
      <c r="AF10" s="19" t="str">
        <f aca="true" t="shared" si="17" ref="AF10:AF233">CHAR(AC10+CODE("A"))</f>
        <v>G</v>
      </c>
      <c r="AG10" s="20" t="str">
        <f aca="true" t="shared" si="18" ref="AG10:AG233">CHAR(AD10+CODE("0"))</f>
        <v>9</v>
      </c>
      <c r="AH10" s="21" t="str">
        <f aca="true" t="shared" si="19" ref="AH10:AH233">CHAR(AE10+CODE("a"))</f>
        <v>t</v>
      </c>
      <c r="AI10" s="22">
        <f aca="true" t="shared" si="20" ref="AI10:AI233">180+Q10</f>
        <v>237.5</v>
      </c>
      <c r="AJ10" s="16">
        <f>INT(AI10/20)</f>
        <v>11</v>
      </c>
      <c r="AK10" s="17">
        <f aca="true" t="shared" si="21" ref="AK10:AK73">INT(AI10-(20*AJ10))/2</f>
        <v>8.5</v>
      </c>
      <c r="AL10" s="18">
        <f aca="true" t="shared" si="22" ref="AL10:AL73">INT((MOD(INT(AI10),2)+(AI10-((20*AJ10)+(2*AK10))))*12)</f>
        <v>18</v>
      </c>
      <c r="AM10" s="19" t="str">
        <f aca="true" t="shared" si="23" ref="AM10:AM233">CHAR(AJ10+CODE("A"))</f>
        <v>L</v>
      </c>
      <c r="AN10" s="20" t="str">
        <f aca="true" t="shared" si="24" ref="AN10:AN233">CHAR(AK10+CODE("0"))</f>
        <v>8</v>
      </c>
      <c r="AO10" s="21" t="str">
        <f aca="true" t="shared" si="25" ref="AO10:AO233">CHAR(AL10+CODE("a"))</f>
        <v>s</v>
      </c>
    </row>
    <row r="11" spans="1:41" ht="18" thickBot="1" thickTop="1">
      <c r="A11" s="34" t="s">
        <v>13</v>
      </c>
      <c r="B11" s="57" t="s">
        <v>14</v>
      </c>
      <c r="C11" s="60" t="str">
        <f t="shared" si="0"/>
        <v>AK08td</v>
      </c>
      <c r="D11" s="42">
        <f t="shared" si="1"/>
        <v>358.2077649643705</v>
      </c>
      <c r="E11" s="43">
        <f t="shared" si="2"/>
        <v>178.20776496437043</v>
      </c>
      <c r="F11" s="46">
        <f t="shared" si="3"/>
        <v>12268.909609469834</v>
      </c>
      <c r="G11" s="47">
        <f t="shared" si="4"/>
        <v>7623.546991488305</v>
      </c>
      <c r="H11" s="31">
        <v>18</v>
      </c>
      <c r="I11" s="32">
        <v>8</v>
      </c>
      <c r="J11" s="32">
        <v>0</v>
      </c>
      <c r="K11" s="33" t="s">
        <v>5</v>
      </c>
      <c r="L11" s="31">
        <v>178</v>
      </c>
      <c r="M11" s="32">
        <v>25</v>
      </c>
      <c r="N11" s="32">
        <v>0</v>
      </c>
      <c r="O11" s="33" t="s">
        <v>11</v>
      </c>
      <c r="P11" s="7">
        <f t="shared" si="5"/>
        <v>18.133333333333333</v>
      </c>
      <c r="Q11" s="8">
        <f t="shared" si="6"/>
        <v>-178.41666666666666</v>
      </c>
      <c r="R11" s="9">
        <f t="shared" si="7"/>
        <v>0.31648637102830507</v>
      </c>
      <c r="S11" s="10">
        <f t="shared" si="7"/>
        <v>-3.1139582737665497</v>
      </c>
      <c r="T11" s="25">
        <f t="shared" si="8"/>
        <v>-0.34754050382999413</v>
      </c>
      <c r="U11" s="25">
        <f>ACOS(T11)</f>
        <v>1.9257431501286821</v>
      </c>
      <c r="V11" s="26">
        <f t="shared" si="9"/>
        <v>12268.909609469834</v>
      </c>
      <c r="W11" s="27">
        <f t="shared" si="10"/>
        <v>7623.546991488305</v>
      </c>
      <c r="X11" s="28">
        <f t="shared" si="11"/>
        <v>0.9995108081046711</v>
      </c>
      <c r="Y11" s="25">
        <f>MIN(1,MAX(-1,X11))</f>
        <v>0.9995108081046711</v>
      </c>
      <c r="Z11" s="29">
        <f t="shared" si="12"/>
        <v>1.7922350356295134</v>
      </c>
      <c r="AA11" s="30">
        <f t="shared" si="13"/>
        <v>358.2077649643705</v>
      </c>
      <c r="AB11" s="15">
        <f t="shared" si="14"/>
        <v>108.13333333333333</v>
      </c>
      <c r="AC11" s="16">
        <f>INT(AB11/10)</f>
        <v>10</v>
      </c>
      <c r="AD11" s="17">
        <f t="shared" si="15"/>
        <v>8</v>
      </c>
      <c r="AE11" s="18">
        <f t="shared" si="16"/>
        <v>3</v>
      </c>
      <c r="AF11" s="19" t="str">
        <f t="shared" si="17"/>
        <v>K</v>
      </c>
      <c r="AG11" s="20" t="str">
        <f t="shared" si="18"/>
        <v>8</v>
      </c>
      <c r="AH11" s="21" t="str">
        <f t="shared" si="19"/>
        <v>d</v>
      </c>
      <c r="AI11" s="22">
        <f t="shared" si="20"/>
        <v>1.5833333333333428</v>
      </c>
      <c r="AJ11" s="16">
        <f>INT(AI11/20)</f>
        <v>0</v>
      </c>
      <c r="AK11" s="17">
        <f t="shared" si="21"/>
        <v>0.5</v>
      </c>
      <c r="AL11" s="18">
        <f t="shared" si="22"/>
        <v>19</v>
      </c>
      <c r="AM11" s="19" t="str">
        <f t="shared" si="23"/>
        <v>A</v>
      </c>
      <c r="AN11" s="20" t="str">
        <f t="shared" si="24"/>
        <v>0</v>
      </c>
      <c r="AO11" s="21" t="str">
        <f t="shared" si="25"/>
        <v>t</v>
      </c>
    </row>
    <row r="12" spans="1:41" ht="18" thickBot="1" thickTop="1">
      <c r="A12" s="34" t="s">
        <v>15</v>
      </c>
      <c r="B12" s="57" t="s">
        <v>16</v>
      </c>
      <c r="C12" s="60" t="str">
        <f t="shared" si="0"/>
        <v>JD15qn</v>
      </c>
      <c r="D12" s="42">
        <f t="shared" si="1"/>
        <v>177.83177970049664</v>
      </c>
      <c r="E12" s="43">
        <f t="shared" si="2"/>
        <v>357.83177970049667</v>
      </c>
      <c r="F12" s="46">
        <f t="shared" si="3"/>
        <v>11785.333214569202</v>
      </c>
      <c r="G12" s="47">
        <f t="shared" si="4"/>
        <v>7323.06655045107</v>
      </c>
      <c r="H12" s="31">
        <v>54</v>
      </c>
      <c r="I12" s="32">
        <v>26</v>
      </c>
      <c r="J12" s="32">
        <v>0</v>
      </c>
      <c r="K12" s="33" t="s">
        <v>11</v>
      </c>
      <c r="L12" s="31">
        <v>3</v>
      </c>
      <c r="M12" s="32">
        <v>24</v>
      </c>
      <c r="N12" s="32">
        <v>0</v>
      </c>
      <c r="O12" s="33" t="s">
        <v>12</v>
      </c>
      <c r="P12" s="7">
        <f t="shared" si="5"/>
        <v>-54.43333333333333</v>
      </c>
      <c r="Q12" s="8">
        <f t="shared" si="6"/>
        <v>3.4</v>
      </c>
      <c r="R12" s="9">
        <f t="shared" si="7"/>
        <v>-0.9500408895022466</v>
      </c>
      <c r="S12" s="10">
        <f t="shared" si="7"/>
        <v>0.059341194567807204</v>
      </c>
      <c r="T12" s="25">
        <f t="shared" si="8"/>
        <v>-0.2754368277414967</v>
      </c>
      <c r="U12" s="25">
        <f aca="true" t="shared" si="26" ref="U12:U75">ACOS(T12)</f>
        <v>1.8498404041075502</v>
      </c>
      <c r="V12" s="26">
        <f t="shared" si="9"/>
        <v>11785.333214569202</v>
      </c>
      <c r="W12" s="27">
        <f t="shared" si="10"/>
        <v>7323.06655045107</v>
      </c>
      <c r="X12" s="28">
        <f t="shared" si="11"/>
        <v>-0.9992840548967177</v>
      </c>
      <c r="Y12" s="25">
        <f aca="true" t="shared" si="27" ref="Y12:Y75">MIN(1,MAX(-1,X12))</f>
        <v>-0.9992840548967177</v>
      </c>
      <c r="Z12" s="29">
        <f t="shared" si="12"/>
        <v>177.83177970049664</v>
      </c>
      <c r="AA12" s="30">
        <f t="shared" si="13"/>
        <v>177.83177970049664</v>
      </c>
      <c r="AB12" s="15">
        <f t="shared" si="14"/>
        <v>35.56666666666667</v>
      </c>
      <c r="AC12" s="16">
        <f aca="true" t="shared" si="28" ref="AC12:AC75">INT(AB12/10)</f>
        <v>3</v>
      </c>
      <c r="AD12" s="17">
        <f t="shared" si="15"/>
        <v>5</v>
      </c>
      <c r="AE12" s="18">
        <f t="shared" si="16"/>
        <v>13</v>
      </c>
      <c r="AF12" s="19" t="str">
        <f t="shared" si="17"/>
        <v>D</v>
      </c>
      <c r="AG12" s="20" t="str">
        <f t="shared" si="18"/>
        <v>5</v>
      </c>
      <c r="AH12" s="21" t="str">
        <f t="shared" si="19"/>
        <v>n</v>
      </c>
      <c r="AI12" s="22">
        <f t="shared" si="20"/>
        <v>183.4</v>
      </c>
      <c r="AJ12" s="16">
        <f aca="true" t="shared" si="29" ref="AJ12:AJ75">INT(AI12/20)</f>
        <v>9</v>
      </c>
      <c r="AK12" s="17">
        <f t="shared" si="21"/>
        <v>1.5</v>
      </c>
      <c r="AL12" s="18">
        <f t="shared" si="22"/>
        <v>16</v>
      </c>
      <c r="AM12" s="19" t="str">
        <f t="shared" si="23"/>
        <v>J</v>
      </c>
      <c r="AN12" s="20" t="str">
        <f t="shared" si="24"/>
        <v>1</v>
      </c>
      <c r="AO12" s="21" t="str">
        <f t="shared" si="25"/>
        <v>q</v>
      </c>
    </row>
    <row r="13" spans="1:41" ht="18" thickBot="1" thickTop="1">
      <c r="A13" s="34" t="s">
        <v>17</v>
      </c>
      <c r="B13" s="57" t="s">
        <v>18</v>
      </c>
      <c r="C13" s="60" t="str">
        <f t="shared" si="0"/>
        <v>LN40wi</v>
      </c>
      <c r="D13" s="42">
        <f t="shared" si="1"/>
        <v>88.01254403098142</v>
      </c>
      <c r="E13" s="43">
        <f t="shared" si="2"/>
        <v>268.0125440309814</v>
      </c>
      <c r="F13" s="46">
        <f t="shared" si="3"/>
        <v>3977.94005801766</v>
      </c>
      <c r="G13" s="47">
        <f t="shared" si="4"/>
        <v>2471.7773564990666</v>
      </c>
      <c r="H13" s="31">
        <v>40</v>
      </c>
      <c r="I13" s="32">
        <v>22</v>
      </c>
      <c r="J13" s="32">
        <v>0</v>
      </c>
      <c r="K13" s="33" t="s">
        <v>5</v>
      </c>
      <c r="L13" s="31">
        <v>49</v>
      </c>
      <c r="M13" s="32">
        <v>53</v>
      </c>
      <c r="N13" s="32">
        <v>0</v>
      </c>
      <c r="O13" s="33" t="s">
        <v>12</v>
      </c>
      <c r="P13" s="7">
        <f t="shared" si="5"/>
        <v>40.36666666666667</v>
      </c>
      <c r="Q13" s="8">
        <f t="shared" si="6"/>
        <v>49.88333333333333</v>
      </c>
      <c r="R13" s="9">
        <f t="shared" si="7"/>
        <v>0.7045312413883777</v>
      </c>
      <c r="S13" s="10">
        <f t="shared" si="7"/>
        <v>0.8706284085365047</v>
      </c>
      <c r="T13" s="25">
        <f>SIN($R$5)*SIN(R13)+COS($R$5)*COS(R13)*COS(S13-$S$5)</f>
        <v>0.8113243403832663</v>
      </c>
      <c r="U13" s="25">
        <f>ACOS(T13)</f>
        <v>0.6243823666642065</v>
      </c>
      <c r="V13" s="26">
        <f t="shared" si="9"/>
        <v>3977.94005801766</v>
      </c>
      <c r="W13" s="27">
        <f t="shared" si="10"/>
        <v>2471.7773564990666</v>
      </c>
      <c r="X13" s="28">
        <f t="shared" si="11"/>
        <v>0.03468069459481157</v>
      </c>
      <c r="Y13" s="25">
        <f>MIN(1,MAX(-1,X13))</f>
        <v>0.03468069459481157</v>
      </c>
      <c r="Z13" s="29">
        <f t="shared" si="12"/>
        <v>88.01254403098142</v>
      </c>
      <c r="AA13" s="30">
        <f t="shared" si="13"/>
        <v>88.01254403098142</v>
      </c>
      <c r="AB13" s="15">
        <f t="shared" si="14"/>
        <v>130.36666666666667</v>
      </c>
      <c r="AC13" s="16">
        <f>INT(AB13/10)</f>
        <v>13</v>
      </c>
      <c r="AD13" s="17">
        <f>INT(AB13-(10*AC13))</f>
        <v>0</v>
      </c>
      <c r="AE13" s="18">
        <f>INT(24*(AB13-(10*AC13)-AD13))</f>
        <v>8</v>
      </c>
      <c r="AF13" s="19" t="str">
        <f t="shared" si="17"/>
        <v>N</v>
      </c>
      <c r="AG13" s="20" t="str">
        <f t="shared" si="18"/>
        <v>0</v>
      </c>
      <c r="AH13" s="21" t="str">
        <f t="shared" si="19"/>
        <v>i</v>
      </c>
      <c r="AI13" s="22">
        <f t="shared" si="20"/>
        <v>229.88333333333333</v>
      </c>
      <c r="AJ13" s="16">
        <f>INT(AI13/20)</f>
        <v>11</v>
      </c>
      <c r="AK13" s="17">
        <f>INT(AI13-(20*AJ13))/2</f>
        <v>4.5</v>
      </c>
      <c r="AL13" s="18">
        <f>INT((MOD(INT(AI13),2)+(AI13-((20*AJ13)+(2*AK13))))*12)</f>
        <v>22</v>
      </c>
      <c r="AM13" s="19" t="str">
        <f t="shared" si="23"/>
        <v>L</v>
      </c>
      <c r="AN13" s="20" t="str">
        <f t="shared" si="24"/>
        <v>4</v>
      </c>
      <c r="AO13" s="21" t="str">
        <f t="shared" si="25"/>
        <v>w</v>
      </c>
    </row>
    <row r="14" spans="1:41" ht="18" thickBot="1" thickTop="1">
      <c r="A14" s="34" t="s">
        <v>19</v>
      </c>
      <c r="B14" s="57" t="s">
        <v>20</v>
      </c>
      <c r="C14" s="60" t="str">
        <f t="shared" si="0"/>
        <v>LN21jr</v>
      </c>
      <c r="D14" s="42">
        <f t="shared" si="1"/>
        <v>89.89097595285801</v>
      </c>
      <c r="E14" s="43">
        <f t="shared" si="2"/>
        <v>269.890975952858</v>
      </c>
      <c r="F14" s="46">
        <f t="shared" si="3"/>
        <v>3542.5718424033444</v>
      </c>
      <c r="G14" s="47">
        <f t="shared" si="4"/>
        <v>2201.252089300561</v>
      </c>
      <c r="H14" s="31">
        <v>41</v>
      </c>
      <c r="I14" s="32">
        <v>43</v>
      </c>
      <c r="J14" s="32">
        <v>0</v>
      </c>
      <c r="K14" s="33" t="s">
        <v>5</v>
      </c>
      <c r="L14" s="31">
        <v>44</v>
      </c>
      <c r="M14" s="32">
        <v>49</v>
      </c>
      <c r="N14" s="32">
        <v>0</v>
      </c>
      <c r="O14" s="33" t="s">
        <v>12</v>
      </c>
      <c r="P14" s="7">
        <f t="shared" si="5"/>
        <v>41.71666666666667</v>
      </c>
      <c r="Q14" s="8">
        <f t="shared" si="6"/>
        <v>44.81666666666667</v>
      </c>
      <c r="R14" s="9">
        <f t="shared" si="7"/>
        <v>0.7280931862903012</v>
      </c>
      <c r="S14" s="10">
        <f t="shared" si="7"/>
        <v>0.7821983931021255</v>
      </c>
      <c r="T14" s="25">
        <f t="shared" si="8"/>
        <v>0.8493485627107662</v>
      </c>
      <c r="U14" s="25">
        <f t="shared" si="26"/>
        <v>0.5560464357876855</v>
      </c>
      <c r="V14" s="26">
        <f t="shared" si="9"/>
        <v>3542.5718424033444</v>
      </c>
      <c r="W14" s="27">
        <f t="shared" si="10"/>
        <v>2201.252089300561</v>
      </c>
      <c r="X14" s="28">
        <f t="shared" si="11"/>
        <v>0.001902827438197297</v>
      </c>
      <c r="Y14" s="25">
        <f t="shared" si="27"/>
        <v>0.001902827438197297</v>
      </c>
      <c r="Z14" s="29">
        <f t="shared" si="12"/>
        <v>89.89097595285801</v>
      </c>
      <c r="AA14" s="30">
        <f t="shared" si="13"/>
        <v>89.89097595285801</v>
      </c>
      <c r="AB14" s="15">
        <f t="shared" si="14"/>
        <v>131.71666666666667</v>
      </c>
      <c r="AC14" s="16">
        <f t="shared" si="28"/>
        <v>13</v>
      </c>
      <c r="AD14" s="17">
        <f t="shared" si="15"/>
        <v>1</v>
      </c>
      <c r="AE14" s="18">
        <f t="shared" si="16"/>
        <v>17</v>
      </c>
      <c r="AF14" s="19" t="str">
        <f t="shared" si="17"/>
        <v>N</v>
      </c>
      <c r="AG14" s="20" t="str">
        <f t="shared" si="18"/>
        <v>1</v>
      </c>
      <c r="AH14" s="21" t="str">
        <f t="shared" si="19"/>
        <v>r</v>
      </c>
      <c r="AI14" s="22">
        <f t="shared" si="20"/>
        <v>224.81666666666666</v>
      </c>
      <c r="AJ14" s="16">
        <f t="shared" si="29"/>
        <v>11</v>
      </c>
      <c r="AK14" s="17">
        <f t="shared" si="21"/>
        <v>2</v>
      </c>
      <c r="AL14" s="18">
        <f t="shared" si="22"/>
        <v>9</v>
      </c>
      <c r="AM14" s="19" t="str">
        <f t="shared" si="23"/>
        <v>L</v>
      </c>
      <c r="AN14" s="20" t="str">
        <f t="shared" si="24"/>
        <v>2</v>
      </c>
      <c r="AO14" s="21" t="str">
        <f t="shared" si="25"/>
        <v>j</v>
      </c>
    </row>
    <row r="15" spans="1:41" ht="18" thickBot="1" thickTop="1">
      <c r="A15" s="34" t="s">
        <v>21</v>
      </c>
      <c r="B15" s="57" t="s">
        <v>22</v>
      </c>
      <c r="C15" s="60" t="str">
        <f t="shared" si="0"/>
        <v>MJ96ww</v>
      </c>
      <c r="D15" s="42">
        <f t="shared" si="1"/>
        <v>93.47034628289487</v>
      </c>
      <c r="E15" s="43">
        <f t="shared" si="2"/>
        <v>273.47034628289487</v>
      </c>
      <c r="F15" s="46">
        <f t="shared" si="3"/>
        <v>8718.214268841679</v>
      </c>
      <c r="G15" s="47">
        <f t="shared" si="4"/>
        <v>5417.2471944106555</v>
      </c>
      <c r="H15" s="31">
        <v>6</v>
      </c>
      <c r="I15" s="32">
        <v>55</v>
      </c>
      <c r="J15" s="32">
        <v>0</v>
      </c>
      <c r="K15" s="33" t="s">
        <v>5</v>
      </c>
      <c r="L15" s="31">
        <v>79</v>
      </c>
      <c r="M15" s="32">
        <v>52</v>
      </c>
      <c r="N15" s="32">
        <v>0</v>
      </c>
      <c r="O15" s="33" t="s">
        <v>12</v>
      </c>
      <c r="P15" s="7">
        <f t="shared" si="5"/>
        <v>6.916666666666667</v>
      </c>
      <c r="Q15" s="8">
        <f t="shared" si="6"/>
        <v>79.86666666666666</v>
      </c>
      <c r="R15" s="9">
        <f t="shared" si="7"/>
        <v>0.12071860659627447</v>
      </c>
      <c r="S15" s="10">
        <f t="shared" si="7"/>
        <v>1.3939362959261377</v>
      </c>
      <c r="T15" s="25">
        <f t="shared" si="8"/>
        <v>0.20099611954488325</v>
      </c>
      <c r="U15" s="25">
        <f t="shared" si="26"/>
        <v>1.368421640063048</v>
      </c>
      <c r="V15" s="26">
        <f t="shared" si="9"/>
        <v>8718.214268841679</v>
      </c>
      <c r="W15" s="27">
        <f t="shared" si="10"/>
        <v>5417.2471944106555</v>
      </c>
      <c r="X15" s="28">
        <f t="shared" si="11"/>
        <v>-0.06053194172705283</v>
      </c>
      <c r="Y15" s="25">
        <f t="shared" si="27"/>
        <v>-0.06053194172705283</v>
      </c>
      <c r="Z15" s="29">
        <f t="shared" si="12"/>
        <v>93.47034628289487</v>
      </c>
      <c r="AA15" s="30">
        <f t="shared" si="13"/>
        <v>93.47034628289487</v>
      </c>
      <c r="AB15" s="15">
        <f t="shared" si="14"/>
        <v>96.91666666666667</v>
      </c>
      <c r="AC15" s="16">
        <f t="shared" si="28"/>
        <v>9</v>
      </c>
      <c r="AD15" s="17">
        <f t="shared" si="15"/>
        <v>6</v>
      </c>
      <c r="AE15" s="18">
        <f t="shared" si="16"/>
        <v>22</v>
      </c>
      <c r="AF15" s="19" t="str">
        <f t="shared" si="17"/>
        <v>J</v>
      </c>
      <c r="AG15" s="20" t="str">
        <f t="shared" si="18"/>
        <v>6</v>
      </c>
      <c r="AH15" s="21" t="str">
        <f t="shared" si="19"/>
        <v>w</v>
      </c>
      <c r="AI15" s="22">
        <f t="shared" si="20"/>
        <v>259.8666666666667</v>
      </c>
      <c r="AJ15" s="16">
        <f t="shared" si="29"/>
        <v>12</v>
      </c>
      <c r="AK15" s="17">
        <f t="shared" si="21"/>
        <v>9.5</v>
      </c>
      <c r="AL15" s="18">
        <f t="shared" si="22"/>
        <v>22</v>
      </c>
      <c r="AM15" s="19" t="str">
        <f t="shared" si="23"/>
        <v>M</v>
      </c>
      <c r="AN15" s="20" t="str">
        <f t="shared" si="24"/>
        <v>9</v>
      </c>
      <c r="AO15" s="21" t="str">
        <f t="shared" si="25"/>
        <v>w</v>
      </c>
    </row>
    <row r="16" spans="1:41" ht="18" thickBot="1" thickTop="1">
      <c r="A16" s="34" t="s">
        <v>23</v>
      </c>
      <c r="B16" s="57" t="s">
        <v>24</v>
      </c>
      <c r="C16" s="60" t="str">
        <f t="shared" si="0"/>
        <v>PI21xb</v>
      </c>
      <c r="D16" s="42">
        <f t="shared" si="1"/>
        <v>65.7491948726953</v>
      </c>
      <c r="E16" s="43">
        <f t="shared" si="2"/>
        <v>245.74919487269528</v>
      </c>
      <c r="F16" s="46">
        <f t="shared" si="3"/>
        <v>13229.499738873821</v>
      </c>
      <c r="G16" s="47">
        <f t="shared" si="4"/>
        <v>8220.430025447471</v>
      </c>
      <c r="H16" s="31">
        <v>8</v>
      </c>
      <c r="I16" s="32">
        <v>57</v>
      </c>
      <c r="J16" s="32">
        <v>0</v>
      </c>
      <c r="K16" s="33" t="s">
        <v>11</v>
      </c>
      <c r="L16" s="31">
        <v>125</v>
      </c>
      <c r="M16" s="32">
        <v>58</v>
      </c>
      <c r="N16" s="32">
        <v>0</v>
      </c>
      <c r="O16" s="33" t="s">
        <v>12</v>
      </c>
      <c r="P16" s="7">
        <f t="shared" si="5"/>
        <v>-8.95</v>
      </c>
      <c r="Q16" s="8">
        <f t="shared" si="6"/>
        <v>125.96666666666667</v>
      </c>
      <c r="R16" s="9">
        <f t="shared" si="7"/>
        <v>-0.1562069680534925</v>
      </c>
      <c r="S16" s="10">
        <f t="shared" si="7"/>
        <v>2.198533081095524</v>
      </c>
      <c r="T16" s="25">
        <f t="shared" si="8"/>
        <v>-0.4844393932071257</v>
      </c>
      <c r="U16" s="25">
        <f t="shared" si="26"/>
        <v>2.076518558919137</v>
      </c>
      <c r="V16" s="26">
        <f t="shared" si="9"/>
        <v>13229.499738873821</v>
      </c>
      <c r="W16" s="27">
        <f t="shared" si="10"/>
        <v>8220.430025447471</v>
      </c>
      <c r="X16" s="28">
        <f t="shared" si="11"/>
        <v>0.41073166476473</v>
      </c>
      <c r="Y16" s="25">
        <f t="shared" si="27"/>
        <v>0.41073166476473</v>
      </c>
      <c r="Z16" s="29">
        <f t="shared" si="12"/>
        <v>65.7491948726953</v>
      </c>
      <c r="AA16" s="30">
        <f t="shared" si="13"/>
        <v>65.7491948726953</v>
      </c>
      <c r="AB16" s="15">
        <f t="shared" si="14"/>
        <v>81.05</v>
      </c>
      <c r="AC16" s="16">
        <f t="shared" si="28"/>
        <v>8</v>
      </c>
      <c r="AD16" s="17">
        <f t="shared" si="15"/>
        <v>1</v>
      </c>
      <c r="AE16" s="18">
        <f t="shared" si="16"/>
        <v>1</v>
      </c>
      <c r="AF16" s="19" t="str">
        <f t="shared" si="17"/>
        <v>I</v>
      </c>
      <c r="AG16" s="20" t="str">
        <f t="shared" si="18"/>
        <v>1</v>
      </c>
      <c r="AH16" s="21" t="str">
        <f t="shared" si="19"/>
        <v>b</v>
      </c>
      <c r="AI16" s="22">
        <f t="shared" si="20"/>
        <v>305.9666666666667</v>
      </c>
      <c r="AJ16" s="16">
        <f t="shared" si="29"/>
        <v>15</v>
      </c>
      <c r="AK16" s="17">
        <f t="shared" si="21"/>
        <v>2.5</v>
      </c>
      <c r="AL16" s="18">
        <f t="shared" si="22"/>
        <v>23</v>
      </c>
      <c r="AM16" s="19" t="str">
        <f t="shared" si="23"/>
        <v>P</v>
      </c>
      <c r="AN16" s="20" t="str">
        <f t="shared" si="24"/>
        <v>2</v>
      </c>
      <c r="AO16" s="21" t="str">
        <f t="shared" si="25"/>
        <v>x</v>
      </c>
    </row>
    <row r="17" spans="1:41" ht="18" thickBot="1" thickTop="1">
      <c r="A17" s="34" t="s">
        <v>25</v>
      </c>
      <c r="B17" s="57" t="s">
        <v>26</v>
      </c>
      <c r="C17" s="60" t="str">
        <f t="shared" si="0"/>
        <v>KM71os</v>
      </c>
      <c r="D17" s="42">
        <f t="shared" si="1"/>
        <v>113.54284414985702</v>
      </c>
      <c r="E17" s="43">
        <f t="shared" si="2"/>
        <v>293.54284414985705</v>
      </c>
      <c r="F17" s="46">
        <f t="shared" si="3"/>
        <v>3612.682359106122</v>
      </c>
      <c r="G17" s="47">
        <f t="shared" si="4"/>
        <v>2244.816744652541</v>
      </c>
      <c r="H17" s="31">
        <v>31</v>
      </c>
      <c r="I17" s="32">
        <v>47</v>
      </c>
      <c r="J17" s="32">
        <v>0</v>
      </c>
      <c r="K17" s="33" t="s">
        <v>5</v>
      </c>
      <c r="L17" s="31">
        <v>35</v>
      </c>
      <c r="M17" s="32">
        <v>13</v>
      </c>
      <c r="N17" s="32">
        <v>0</v>
      </c>
      <c r="O17" s="33" t="s">
        <v>12</v>
      </c>
      <c r="P17" s="7">
        <f t="shared" si="5"/>
        <v>31.783333333333335</v>
      </c>
      <c r="Q17" s="8">
        <f t="shared" si="6"/>
        <v>35.21666666666667</v>
      </c>
      <c r="R17" s="9">
        <f t="shared" si="7"/>
        <v>0.554723813925531</v>
      </c>
      <c r="S17" s="10">
        <f t="shared" si="7"/>
        <v>0.6146467849106697</v>
      </c>
      <c r="T17" s="25">
        <f t="shared" si="8"/>
        <v>0.8434886499943415</v>
      </c>
      <c r="U17" s="25">
        <f t="shared" si="26"/>
        <v>0.567051068765676</v>
      </c>
      <c r="V17" s="26">
        <f t="shared" si="9"/>
        <v>3612.682359106122</v>
      </c>
      <c r="W17" s="27">
        <f t="shared" si="10"/>
        <v>2244.816744652541</v>
      </c>
      <c r="X17" s="28">
        <f t="shared" si="11"/>
        <v>-0.39943470874791936</v>
      </c>
      <c r="Y17" s="25">
        <f t="shared" si="27"/>
        <v>-0.39943470874791936</v>
      </c>
      <c r="Z17" s="29">
        <f t="shared" si="12"/>
        <v>113.54284414985702</v>
      </c>
      <c r="AA17" s="30">
        <f t="shared" si="13"/>
        <v>113.54284414985702</v>
      </c>
      <c r="AB17" s="15">
        <f t="shared" si="14"/>
        <v>121.78333333333333</v>
      </c>
      <c r="AC17" s="16">
        <f t="shared" si="28"/>
        <v>12</v>
      </c>
      <c r="AD17" s="17">
        <f t="shared" si="15"/>
        <v>1</v>
      </c>
      <c r="AE17" s="18">
        <f t="shared" si="16"/>
        <v>18</v>
      </c>
      <c r="AF17" s="19" t="str">
        <f t="shared" si="17"/>
        <v>M</v>
      </c>
      <c r="AG17" s="20" t="str">
        <f t="shared" si="18"/>
        <v>1</v>
      </c>
      <c r="AH17" s="21" t="str">
        <f t="shared" si="19"/>
        <v>s</v>
      </c>
      <c r="AI17" s="22">
        <f t="shared" si="20"/>
        <v>215.21666666666667</v>
      </c>
      <c r="AJ17" s="16">
        <f t="shared" si="29"/>
        <v>10</v>
      </c>
      <c r="AK17" s="17">
        <f t="shared" si="21"/>
        <v>7.5</v>
      </c>
      <c r="AL17" s="18">
        <f t="shared" si="22"/>
        <v>14</v>
      </c>
      <c r="AM17" s="19" t="str">
        <f t="shared" si="23"/>
        <v>K</v>
      </c>
      <c r="AN17" s="20" t="str">
        <f t="shared" si="24"/>
        <v>7</v>
      </c>
      <c r="AO17" s="21" t="str">
        <f t="shared" si="25"/>
        <v>o</v>
      </c>
    </row>
    <row r="18" spans="1:41" ht="18" thickBot="1" thickTop="1">
      <c r="A18" s="34" t="s">
        <v>27</v>
      </c>
      <c r="B18" s="57" t="s">
        <v>28</v>
      </c>
      <c r="C18" s="60" t="str">
        <f t="shared" si="0"/>
        <v>JM62ow</v>
      </c>
      <c r="D18" s="42">
        <f t="shared" si="1"/>
        <v>147.11932021554952</v>
      </c>
      <c r="E18" s="43">
        <f t="shared" si="2"/>
        <v>327.1193202155495</v>
      </c>
      <c r="F18" s="46">
        <f t="shared" si="3"/>
        <v>2331.343728663011</v>
      </c>
      <c r="G18" s="47">
        <f t="shared" si="4"/>
        <v>1448.6298321943575</v>
      </c>
      <c r="H18" s="31">
        <v>32</v>
      </c>
      <c r="I18" s="32">
        <v>57</v>
      </c>
      <c r="J18" s="32">
        <v>0</v>
      </c>
      <c r="K18" s="33" t="s">
        <v>5</v>
      </c>
      <c r="L18" s="31">
        <v>13</v>
      </c>
      <c r="M18" s="32">
        <v>12</v>
      </c>
      <c r="N18" s="32">
        <v>0</v>
      </c>
      <c r="O18" s="33" t="s">
        <v>12</v>
      </c>
      <c r="P18" s="7">
        <f t="shared" si="5"/>
        <v>32.95</v>
      </c>
      <c r="Q18" s="8">
        <f t="shared" si="6"/>
        <v>13.2</v>
      </c>
      <c r="R18" s="9">
        <f t="shared" si="7"/>
        <v>0.5750859885321317</v>
      </c>
      <c r="S18" s="10">
        <f t="shared" si="7"/>
        <v>0.2303834612632515</v>
      </c>
      <c r="T18" s="25">
        <f t="shared" si="8"/>
        <v>0.9337911866767274</v>
      </c>
      <c r="U18" s="25">
        <f t="shared" si="26"/>
        <v>0.3659305805466977</v>
      </c>
      <c r="V18" s="26">
        <f t="shared" si="9"/>
        <v>2331.343728663011</v>
      </c>
      <c r="W18" s="27">
        <f t="shared" si="10"/>
        <v>1448.6298321943575</v>
      </c>
      <c r="X18" s="28">
        <f t="shared" si="11"/>
        <v>-0.8398029759671443</v>
      </c>
      <c r="Y18" s="25">
        <f t="shared" si="27"/>
        <v>-0.8398029759671443</v>
      </c>
      <c r="Z18" s="29">
        <f t="shared" si="12"/>
        <v>147.11932021554952</v>
      </c>
      <c r="AA18" s="30">
        <f t="shared" si="13"/>
        <v>147.11932021554952</v>
      </c>
      <c r="AB18" s="15">
        <f t="shared" si="14"/>
        <v>122.95</v>
      </c>
      <c r="AC18" s="16">
        <f t="shared" si="28"/>
        <v>12</v>
      </c>
      <c r="AD18" s="17">
        <f t="shared" si="15"/>
        <v>2</v>
      </c>
      <c r="AE18" s="18">
        <f t="shared" si="16"/>
        <v>22</v>
      </c>
      <c r="AF18" s="19" t="str">
        <f t="shared" si="17"/>
        <v>M</v>
      </c>
      <c r="AG18" s="20" t="str">
        <f t="shared" si="18"/>
        <v>2</v>
      </c>
      <c r="AH18" s="21" t="str">
        <f t="shared" si="19"/>
        <v>w</v>
      </c>
      <c r="AI18" s="22">
        <f t="shared" si="20"/>
        <v>193.2</v>
      </c>
      <c r="AJ18" s="16">
        <f t="shared" si="29"/>
        <v>9</v>
      </c>
      <c r="AK18" s="17">
        <f t="shared" si="21"/>
        <v>6.5</v>
      </c>
      <c r="AL18" s="18">
        <f t="shared" si="22"/>
        <v>14</v>
      </c>
      <c r="AM18" s="19" t="str">
        <f t="shared" si="23"/>
        <v>J</v>
      </c>
      <c r="AN18" s="20" t="str">
        <f t="shared" si="24"/>
        <v>6</v>
      </c>
      <c r="AO18" s="21" t="str">
        <f t="shared" si="25"/>
        <v>o</v>
      </c>
    </row>
    <row r="19" spans="1:41" ht="18" thickBot="1" thickTop="1">
      <c r="A19" s="34" t="s">
        <v>29</v>
      </c>
      <c r="B19" s="57" t="s">
        <v>30</v>
      </c>
      <c r="C19" s="60" t="str">
        <f t="shared" si="0"/>
        <v>KM65qd</v>
      </c>
      <c r="D19" s="42">
        <f t="shared" si="1"/>
        <v>111.15331766463262</v>
      </c>
      <c r="E19" s="43">
        <f t="shared" si="2"/>
        <v>291.1533176646326</v>
      </c>
      <c r="F19" s="46">
        <f t="shared" si="3"/>
        <v>3222.0740810146904</v>
      </c>
      <c r="G19" s="47">
        <f t="shared" si="4"/>
        <v>2002.1040131970974</v>
      </c>
      <c r="H19" s="31">
        <v>35</v>
      </c>
      <c r="I19" s="32">
        <v>10</v>
      </c>
      <c r="J19" s="32">
        <v>0</v>
      </c>
      <c r="K19" s="33" t="s">
        <v>5</v>
      </c>
      <c r="L19" s="31">
        <v>33</v>
      </c>
      <c r="M19" s="32">
        <v>22</v>
      </c>
      <c r="N19" s="32">
        <v>0</v>
      </c>
      <c r="O19" s="33" t="s">
        <v>12</v>
      </c>
      <c r="P19" s="7">
        <f t="shared" si="5"/>
        <v>35.166666666666664</v>
      </c>
      <c r="Q19" s="8">
        <f t="shared" si="6"/>
        <v>33.36666666666667</v>
      </c>
      <c r="R19" s="9">
        <f t="shared" si="7"/>
        <v>0.6137741202846725</v>
      </c>
      <c r="S19" s="10">
        <f t="shared" si="7"/>
        <v>0.5823581937487746</v>
      </c>
      <c r="T19" s="25">
        <f t="shared" si="8"/>
        <v>0.8748158720283771</v>
      </c>
      <c r="U19" s="25">
        <f t="shared" si="26"/>
        <v>0.5057407127632538</v>
      </c>
      <c r="V19" s="26">
        <f t="shared" si="9"/>
        <v>3222.0740810146904</v>
      </c>
      <c r="W19" s="27">
        <f t="shared" si="10"/>
        <v>2002.1040131970974</v>
      </c>
      <c r="X19" s="28">
        <f t="shared" si="11"/>
        <v>-0.36086482957250365</v>
      </c>
      <c r="Y19" s="25">
        <f t="shared" si="27"/>
        <v>-0.36086482957250365</v>
      </c>
      <c r="Z19" s="29">
        <f t="shared" si="12"/>
        <v>111.15331766463262</v>
      </c>
      <c r="AA19" s="30">
        <f t="shared" si="13"/>
        <v>111.15331766463262</v>
      </c>
      <c r="AB19" s="15">
        <f t="shared" si="14"/>
        <v>125.16666666666666</v>
      </c>
      <c r="AC19" s="16">
        <f t="shared" si="28"/>
        <v>12</v>
      </c>
      <c r="AD19" s="17">
        <f t="shared" si="15"/>
        <v>5</v>
      </c>
      <c r="AE19" s="18">
        <f t="shared" si="16"/>
        <v>3</v>
      </c>
      <c r="AF19" s="19" t="str">
        <f t="shared" si="17"/>
        <v>M</v>
      </c>
      <c r="AG19" s="20" t="str">
        <f t="shared" si="18"/>
        <v>5</v>
      </c>
      <c r="AH19" s="21" t="str">
        <f t="shared" si="19"/>
        <v>d</v>
      </c>
      <c r="AI19" s="22">
        <f t="shared" si="20"/>
        <v>213.36666666666667</v>
      </c>
      <c r="AJ19" s="16">
        <f t="shared" si="29"/>
        <v>10</v>
      </c>
      <c r="AK19" s="17">
        <f t="shared" si="21"/>
        <v>6.5</v>
      </c>
      <c r="AL19" s="18">
        <f t="shared" si="22"/>
        <v>16</v>
      </c>
      <c r="AM19" s="19" t="str">
        <f t="shared" si="23"/>
        <v>K</v>
      </c>
      <c r="AN19" s="20" t="str">
        <f t="shared" si="24"/>
        <v>6</v>
      </c>
      <c r="AO19" s="21" t="str">
        <f t="shared" si="25"/>
        <v>q</v>
      </c>
    </row>
    <row r="20" spans="1:41" ht="18" thickBot="1" thickTop="1">
      <c r="A20" s="34" t="s">
        <v>31</v>
      </c>
      <c r="B20" s="57" t="s">
        <v>32</v>
      </c>
      <c r="C20" s="60" t="str">
        <f t="shared" si="0"/>
        <v>JJ16qk</v>
      </c>
      <c r="D20" s="42">
        <f t="shared" si="1"/>
        <v>174.97300770777082</v>
      </c>
      <c r="E20" s="43">
        <f t="shared" si="2"/>
        <v>354.9730077077708</v>
      </c>
      <c r="F20" s="46">
        <f t="shared" si="3"/>
        <v>5021.603507593128</v>
      </c>
      <c r="G20" s="47">
        <f t="shared" si="4"/>
        <v>3120.2797584562995</v>
      </c>
      <c r="H20" s="31">
        <v>6</v>
      </c>
      <c r="I20" s="32">
        <v>27</v>
      </c>
      <c r="J20" s="32">
        <v>0</v>
      </c>
      <c r="K20" s="33" t="s">
        <v>5</v>
      </c>
      <c r="L20" s="31">
        <v>3</v>
      </c>
      <c r="M20" s="32">
        <v>24</v>
      </c>
      <c r="N20" s="32">
        <v>0</v>
      </c>
      <c r="O20" s="33" t="s">
        <v>12</v>
      </c>
      <c r="P20" s="7">
        <f t="shared" si="5"/>
        <v>6.45</v>
      </c>
      <c r="Q20" s="8">
        <f t="shared" si="6"/>
        <v>3.4</v>
      </c>
      <c r="R20" s="9">
        <f t="shared" si="7"/>
        <v>0.11257373675363426</v>
      </c>
      <c r="S20" s="10">
        <f t="shared" si="7"/>
        <v>0.059341194567807204</v>
      </c>
      <c r="T20" s="25">
        <f t="shared" si="8"/>
        <v>0.7051248910640419</v>
      </c>
      <c r="U20" s="25">
        <f t="shared" si="26"/>
        <v>0.7881970660168149</v>
      </c>
      <c r="V20" s="26">
        <f t="shared" si="9"/>
        <v>5021.603507593128</v>
      </c>
      <c r="W20" s="27">
        <f t="shared" si="10"/>
        <v>3120.2797584562995</v>
      </c>
      <c r="X20" s="28">
        <f t="shared" si="11"/>
        <v>-0.9961535280944164</v>
      </c>
      <c r="Y20" s="25">
        <f t="shared" si="27"/>
        <v>-0.9961535280944164</v>
      </c>
      <c r="Z20" s="29">
        <f t="shared" si="12"/>
        <v>174.97300770777082</v>
      </c>
      <c r="AA20" s="30">
        <f t="shared" si="13"/>
        <v>174.97300770777082</v>
      </c>
      <c r="AB20" s="15">
        <f t="shared" si="14"/>
        <v>96.45</v>
      </c>
      <c r="AC20" s="16">
        <f t="shared" si="28"/>
        <v>9</v>
      </c>
      <c r="AD20" s="17">
        <f t="shared" si="15"/>
        <v>6</v>
      </c>
      <c r="AE20" s="18">
        <f t="shared" si="16"/>
        <v>10</v>
      </c>
      <c r="AF20" s="19" t="str">
        <f t="shared" si="17"/>
        <v>J</v>
      </c>
      <c r="AG20" s="20" t="str">
        <f t="shared" si="18"/>
        <v>6</v>
      </c>
      <c r="AH20" s="21" t="str">
        <f t="shared" si="19"/>
        <v>k</v>
      </c>
      <c r="AI20" s="22">
        <f t="shared" si="20"/>
        <v>183.4</v>
      </c>
      <c r="AJ20" s="16">
        <f t="shared" si="29"/>
        <v>9</v>
      </c>
      <c r="AK20" s="17">
        <f t="shared" si="21"/>
        <v>1.5</v>
      </c>
      <c r="AL20" s="18">
        <f t="shared" si="22"/>
        <v>16</v>
      </c>
      <c r="AM20" s="19" t="str">
        <f t="shared" si="23"/>
        <v>J</v>
      </c>
      <c r="AN20" s="20" t="str">
        <f t="shared" si="24"/>
        <v>1</v>
      </c>
      <c r="AO20" s="21" t="str">
        <f t="shared" si="25"/>
        <v>q</v>
      </c>
    </row>
    <row r="21" spans="1:41" ht="18" thickBot="1" thickTop="1">
      <c r="A21" s="34" t="s">
        <v>33</v>
      </c>
      <c r="B21" s="57" t="s">
        <v>34</v>
      </c>
      <c r="C21" s="60" t="str">
        <f t="shared" si="0"/>
        <v>LH31se</v>
      </c>
      <c r="D21" s="42">
        <f t="shared" si="1"/>
        <v>134.94838592243622</v>
      </c>
      <c r="E21" s="43">
        <f t="shared" si="2"/>
        <v>314.9483859224362</v>
      </c>
      <c r="F21" s="46">
        <f t="shared" si="3"/>
        <v>9090.317029871847</v>
      </c>
      <c r="G21" s="47">
        <f t="shared" si="4"/>
        <v>5648.461130666774</v>
      </c>
      <c r="H21" s="31">
        <v>18</v>
      </c>
      <c r="I21" s="32">
        <v>50</v>
      </c>
      <c r="J21" s="32">
        <v>0</v>
      </c>
      <c r="K21" s="33" t="s">
        <v>11</v>
      </c>
      <c r="L21" s="31">
        <v>47</v>
      </c>
      <c r="M21" s="32">
        <v>33</v>
      </c>
      <c r="N21" s="32">
        <v>0</v>
      </c>
      <c r="O21" s="33" t="s">
        <v>12</v>
      </c>
      <c r="P21" s="7">
        <f t="shared" si="5"/>
        <v>-18.833333333333332</v>
      </c>
      <c r="Q21" s="8">
        <f t="shared" si="6"/>
        <v>47.55</v>
      </c>
      <c r="R21" s="9">
        <f t="shared" si="7"/>
        <v>-0.3287036757922654</v>
      </c>
      <c r="S21" s="10">
        <f t="shared" si="7"/>
        <v>0.8299040593233037</v>
      </c>
      <c r="T21" s="25">
        <f t="shared" si="8"/>
        <v>0.14347215217971537</v>
      </c>
      <c r="U21" s="25">
        <f t="shared" si="26"/>
        <v>1.426827347335088</v>
      </c>
      <c r="V21" s="26">
        <f t="shared" si="9"/>
        <v>9090.317029871847</v>
      </c>
      <c r="W21" s="27">
        <f t="shared" si="10"/>
        <v>5648.461130666774</v>
      </c>
      <c r="X21" s="28">
        <f t="shared" si="11"/>
        <v>-0.7064695074053</v>
      </c>
      <c r="Y21" s="25">
        <f t="shared" si="27"/>
        <v>-0.7064695074053</v>
      </c>
      <c r="Z21" s="29">
        <f t="shared" si="12"/>
        <v>134.94838592243622</v>
      </c>
      <c r="AA21" s="30">
        <f t="shared" si="13"/>
        <v>134.94838592243622</v>
      </c>
      <c r="AB21" s="15">
        <f t="shared" si="14"/>
        <v>71.16666666666667</v>
      </c>
      <c r="AC21" s="16">
        <f t="shared" si="28"/>
        <v>7</v>
      </c>
      <c r="AD21" s="17">
        <f t="shared" si="15"/>
        <v>1</v>
      </c>
      <c r="AE21" s="18">
        <f t="shared" si="16"/>
        <v>4</v>
      </c>
      <c r="AF21" s="19" t="str">
        <f t="shared" si="17"/>
        <v>H</v>
      </c>
      <c r="AG21" s="20" t="str">
        <f t="shared" si="18"/>
        <v>1</v>
      </c>
      <c r="AH21" s="21" t="str">
        <f t="shared" si="19"/>
        <v>e</v>
      </c>
      <c r="AI21" s="22">
        <f t="shared" si="20"/>
        <v>227.55</v>
      </c>
      <c r="AJ21" s="16">
        <f t="shared" si="29"/>
        <v>11</v>
      </c>
      <c r="AK21" s="17">
        <f t="shared" si="21"/>
        <v>3.5</v>
      </c>
      <c r="AL21" s="18">
        <f t="shared" si="22"/>
        <v>18</v>
      </c>
      <c r="AM21" s="19" t="str">
        <f t="shared" si="23"/>
        <v>L</v>
      </c>
      <c r="AN21" s="20" t="str">
        <f t="shared" si="24"/>
        <v>3</v>
      </c>
      <c r="AO21" s="21" t="str">
        <f t="shared" si="25"/>
        <v>s</v>
      </c>
    </row>
    <row r="22" spans="1:41" ht="18" thickBot="1" thickTop="1">
      <c r="A22" s="34" t="s">
        <v>35</v>
      </c>
      <c r="B22" s="57" t="s">
        <v>36</v>
      </c>
      <c r="C22" s="60" t="str">
        <f>IF(D22&lt;&gt;"",AM22&amp;AF22&amp;AN22&amp;AG22&amp;AO22&amp;AH22,"")</f>
        <v>AH46de</v>
      </c>
      <c r="D22" s="42">
        <f>IF(F22="","",IF(ISERR(AA22),"  N/A  ",AA22))</f>
        <v>346.71824114468205</v>
      </c>
      <c r="E22" s="43">
        <f t="shared" si="2"/>
        <v>166.718241144682</v>
      </c>
      <c r="F22" s="46">
        <f>IF(H22+I22+J22+L22+M22+N22&gt;0,V22,"")</f>
        <v>15754.020086037728</v>
      </c>
      <c r="G22" s="47">
        <f>IF(F22="","",W22)</f>
        <v>9789.094243392106</v>
      </c>
      <c r="H22" s="31">
        <v>13</v>
      </c>
      <c r="I22" s="32">
        <v>48</v>
      </c>
      <c r="J22" s="32">
        <v>0</v>
      </c>
      <c r="K22" s="33" t="s">
        <v>11</v>
      </c>
      <c r="L22" s="31">
        <v>171</v>
      </c>
      <c r="M22" s="32">
        <v>45</v>
      </c>
      <c r="N22" s="32">
        <v>0</v>
      </c>
      <c r="O22" s="33" t="s">
        <v>7</v>
      </c>
      <c r="P22" s="7">
        <f>(H22+(I22/60)+(J22/3600))*IF(K22="N",1,-1)</f>
        <v>-13.8</v>
      </c>
      <c r="Q22" s="8">
        <f>((L22)+(M22/60)+(N22/3600))*IF(O22="E",1,-1)</f>
        <v>-171.75</v>
      </c>
      <c r="R22" s="9">
        <f t="shared" si="7"/>
        <v>-0.24085543677521748</v>
      </c>
      <c r="S22" s="10">
        <f t="shared" si="7"/>
        <v>-2.997602990300261</v>
      </c>
      <c r="T22" s="25">
        <f>SIN($R$5)*SIN(R22)+COS($R$5)*COS(R22)*COS(S22-$S$5)</f>
        <v>-0.7845524732323292</v>
      </c>
      <c r="U22" s="25">
        <f t="shared" si="26"/>
        <v>2.472770379224255</v>
      </c>
      <c r="V22" s="26">
        <f t="shared" si="9"/>
        <v>15754.020086037728</v>
      </c>
      <c r="W22" s="27">
        <f t="shared" si="10"/>
        <v>9789.094243392106</v>
      </c>
      <c r="X22" s="28">
        <f>(SIN(R22)-SIN($R$5)*T22)/(COS($R$5)*SIN(U22))</f>
        <v>0.9732520639385783</v>
      </c>
      <c r="Y22" s="25">
        <f t="shared" si="27"/>
        <v>0.9732520639385783</v>
      </c>
      <c r="Z22" s="29">
        <f t="shared" si="12"/>
        <v>13.281758855317925</v>
      </c>
      <c r="AA22" s="30">
        <f t="shared" si="13"/>
        <v>346.71824114468205</v>
      </c>
      <c r="AB22" s="15">
        <f>90+P22</f>
        <v>76.2</v>
      </c>
      <c r="AC22" s="16">
        <f t="shared" si="28"/>
        <v>7</v>
      </c>
      <c r="AD22" s="17">
        <f>INT(AB22-(10*AC22))</f>
        <v>6</v>
      </c>
      <c r="AE22" s="18">
        <f>INT(24*(AB22-(10*AC22)-AD22))</f>
        <v>4</v>
      </c>
      <c r="AF22" s="19" t="str">
        <f>CHAR(AC22+CODE("A"))</f>
        <v>H</v>
      </c>
      <c r="AG22" s="20" t="str">
        <f>CHAR(AD22+CODE("0"))</f>
        <v>6</v>
      </c>
      <c r="AH22" s="21" t="str">
        <f>CHAR(AE22+CODE("a"))</f>
        <v>e</v>
      </c>
      <c r="AI22" s="22">
        <f>180+Q22</f>
        <v>8.25</v>
      </c>
      <c r="AJ22" s="16">
        <f t="shared" si="29"/>
        <v>0</v>
      </c>
      <c r="AK22" s="17">
        <f>INT(AI22-(20*AJ22))/2</f>
        <v>4</v>
      </c>
      <c r="AL22" s="18">
        <f>INT((MOD(INT(AI22),2)+(AI22-((20*AJ22)+(2*AK22))))*12)</f>
        <v>3</v>
      </c>
      <c r="AM22" s="19" t="str">
        <f>CHAR(AJ22+CODE("A"))</f>
        <v>A</v>
      </c>
      <c r="AN22" s="20" t="str">
        <f>CHAR(AK22+CODE("0"))</f>
        <v>4</v>
      </c>
      <c r="AO22" s="21" t="str">
        <f>CHAR(AL22+CODE("a"))</f>
        <v>d</v>
      </c>
    </row>
    <row r="23" spans="1:41" ht="18" thickBot="1" thickTop="1">
      <c r="A23" s="34" t="s">
        <v>37</v>
      </c>
      <c r="B23" s="57" t="s">
        <v>38</v>
      </c>
      <c r="C23" s="60" t="str">
        <f t="shared" si="0"/>
        <v>KJ60eh</v>
      </c>
      <c r="D23" s="42">
        <f t="shared" si="1"/>
        <v>140.60139125791488</v>
      </c>
      <c r="E23" s="43">
        <f t="shared" si="2"/>
        <v>320.6013912579149</v>
      </c>
      <c r="F23" s="46">
        <f t="shared" si="3"/>
        <v>6459.186139000676</v>
      </c>
      <c r="G23" s="47">
        <f t="shared" si="4"/>
        <v>4013.552192073686</v>
      </c>
      <c r="H23" s="31">
        <v>0</v>
      </c>
      <c r="I23" s="32">
        <v>19</v>
      </c>
      <c r="J23" s="32">
        <v>0</v>
      </c>
      <c r="K23" s="33" t="s">
        <v>5</v>
      </c>
      <c r="L23" s="31">
        <v>32</v>
      </c>
      <c r="M23" s="32">
        <v>25</v>
      </c>
      <c r="N23" s="32">
        <v>0</v>
      </c>
      <c r="O23" s="33" t="s">
        <v>12</v>
      </c>
      <c r="P23" s="7">
        <f t="shared" si="5"/>
        <v>0.31666666666666665</v>
      </c>
      <c r="Q23" s="8">
        <f t="shared" si="6"/>
        <v>32.416666666666664</v>
      </c>
      <c r="R23" s="9">
        <f t="shared" si="7"/>
        <v>0.00552687596464871</v>
      </c>
      <c r="S23" s="10">
        <f t="shared" si="7"/>
        <v>0.5657775658548284</v>
      </c>
      <c r="T23" s="25">
        <f t="shared" si="8"/>
        <v>0.5286034416645029</v>
      </c>
      <c r="U23" s="25">
        <f t="shared" si="26"/>
        <v>1.0138418048972966</v>
      </c>
      <c r="V23" s="26">
        <f t="shared" si="9"/>
        <v>6459.186139000676</v>
      </c>
      <c r="W23" s="27">
        <f t="shared" si="10"/>
        <v>4013.552192073686</v>
      </c>
      <c r="X23" s="28">
        <f t="shared" si="11"/>
        <v>-0.7727489858157673</v>
      </c>
      <c r="Y23" s="25">
        <f t="shared" si="27"/>
        <v>-0.7727489858157673</v>
      </c>
      <c r="Z23" s="29">
        <f t="shared" si="12"/>
        <v>140.60139125791488</v>
      </c>
      <c r="AA23" s="30">
        <f t="shared" si="13"/>
        <v>140.60139125791488</v>
      </c>
      <c r="AB23" s="15">
        <f t="shared" si="14"/>
        <v>90.31666666666666</v>
      </c>
      <c r="AC23" s="16">
        <f t="shared" si="28"/>
        <v>9</v>
      </c>
      <c r="AD23" s="17">
        <f t="shared" si="15"/>
        <v>0</v>
      </c>
      <c r="AE23" s="18">
        <f t="shared" si="16"/>
        <v>7</v>
      </c>
      <c r="AF23" s="19" t="str">
        <f t="shared" si="17"/>
        <v>J</v>
      </c>
      <c r="AG23" s="20" t="str">
        <f t="shared" si="18"/>
        <v>0</v>
      </c>
      <c r="AH23" s="21" t="str">
        <f t="shared" si="19"/>
        <v>h</v>
      </c>
      <c r="AI23" s="22">
        <f t="shared" si="20"/>
        <v>212.41666666666666</v>
      </c>
      <c r="AJ23" s="16">
        <f t="shared" si="29"/>
        <v>10</v>
      </c>
      <c r="AK23" s="17">
        <f t="shared" si="21"/>
        <v>6</v>
      </c>
      <c r="AL23" s="18">
        <f t="shared" si="22"/>
        <v>4</v>
      </c>
      <c r="AM23" s="19" t="str">
        <f t="shared" si="23"/>
        <v>K</v>
      </c>
      <c r="AN23" s="20" t="str">
        <f t="shared" si="24"/>
        <v>6</v>
      </c>
      <c r="AO23" s="21" t="str">
        <f t="shared" si="25"/>
        <v>e</v>
      </c>
    </row>
    <row r="24" spans="1:41" ht="18" thickBot="1" thickTop="1">
      <c r="A24" s="34" t="s">
        <v>39</v>
      </c>
      <c r="B24" s="57" t="s">
        <v>40</v>
      </c>
      <c r="C24" s="60" t="str">
        <f t="shared" si="0"/>
        <v>KI88kn</v>
      </c>
      <c r="D24" s="42">
        <f t="shared" si="1"/>
        <v>136.67978947743322</v>
      </c>
      <c r="E24" s="43">
        <f t="shared" si="2"/>
        <v>316.67978947743325</v>
      </c>
      <c r="F24" s="46">
        <f t="shared" si="3"/>
        <v>6840.674820942425</v>
      </c>
      <c r="G24" s="47">
        <f t="shared" si="4"/>
        <v>4250.598269196878</v>
      </c>
      <c r="H24" s="31">
        <v>1</v>
      </c>
      <c r="I24" s="32">
        <v>25</v>
      </c>
      <c r="J24" s="32">
        <v>0</v>
      </c>
      <c r="K24" s="33" t="s">
        <v>11</v>
      </c>
      <c r="L24" s="31">
        <v>36</v>
      </c>
      <c r="M24" s="32">
        <v>55</v>
      </c>
      <c r="N24" s="32">
        <v>0</v>
      </c>
      <c r="O24" s="33" t="s">
        <v>12</v>
      </c>
      <c r="P24" s="7">
        <f t="shared" si="5"/>
        <v>-1.4166666666666667</v>
      </c>
      <c r="Q24" s="8">
        <f t="shared" si="6"/>
        <v>36.916666666666664</v>
      </c>
      <c r="R24" s="9">
        <f t="shared" si="7"/>
        <v>-0.024725497736586336</v>
      </c>
      <c r="S24" s="10">
        <f t="shared" si="7"/>
        <v>0.6443173821945732</v>
      </c>
      <c r="T24" s="25">
        <f t="shared" si="8"/>
        <v>0.4768570800374113</v>
      </c>
      <c r="U24" s="25">
        <f t="shared" si="26"/>
        <v>1.0737207378657079</v>
      </c>
      <c r="V24" s="26">
        <f t="shared" si="9"/>
        <v>6840.674820942425</v>
      </c>
      <c r="W24" s="27">
        <f t="shared" si="10"/>
        <v>4250.598269196878</v>
      </c>
      <c r="X24" s="28">
        <f t="shared" si="11"/>
        <v>-0.7275307967082919</v>
      </c>
      <c r="Y24" s="25">
        <f t="shared" si="27"/>
        <v>-0.7275307967082919</v>
      </c>
      <c r="Z24" s="29">
        <f t="shared" si="12"/>
        <v>136.67978947743322</v>
      </c>
      <c r="AA24" s="30">
        <f t="shared" si="13"/>
        <v>136.67978947743322</v>
      </c>
      <c r="AB24" s="15">
        <f t="shared" si="14"/>
        <v>88.58333333333333</v>
      </c>
      <c r="AC24" s="16">
        <f t="shared" si="28"/>
        <v>8</v>
      </c>
      <c r="AD24" s="17">
        <f t="shared" si="15"/>
        <v>8</v>
      </c>
      <c r="AE24" s="18">
        <f t="shared" si="16"/>
        <v>13</v>
      </c>
      <c r="AF24" s="19" t="str">
        <f t="shared" si="17"/>
        <v>I</v>
      </c>
      <c r="AG24" s="20" t="str">
        <f t="shared" si="18"/>
        <v>8</v>
      </c>
      <c r="AH24" s="21" t="str">
        <f t="shared" si="19"/>
        <v>n</v>
      </c>
      <c r="AI24" s="22">
        <f t="shared" si="20"/>
        <v>216.91666666666666</v>
      </c>
      <c r="AJ24" s="16">
        <f t="shared" si="29"/>
        <v>10</v>
      </c>
      <c r="AK24" s="17">
        <f t="shared" si="21"/>
        <v>8</v>
      </c>
      <c r="AL24" s="18">
        <f t="shared" si="22"/>
        <v>10</v>
      </c>
      <c r="AM24" s="19" t="str">
        <f t="shared" si="23"/>
        <v>K</v>
      </c>
      <c r="AN24" s="20" t="str">
        <f t="shared" si="24"/>
        <v>8</v>
      </c>
      <c r="AO24" s="21" t="str">
        <f t="shared" si="25"/>
        <v>k</v>
      </c>
    </row>
    <row r="25" spans="1:41" ht="18" thickBot="1" thickTop="1">
      <c r="A25" s="34" t="s">
        <v>41</v>
      </c>
      <c r="B25" s="57" t="s">
        <v>42</v>
      </c>
      <c r="C25" s="60" t="str">
        <f>IF(D25&lt;&gt;"",AM25&amp;AF25&amp;AN25&amp;AG25&amp;AO25&amp;AH25,"")</f>
        <v>IK14gq</v>
      </c>
      <c r="D25" s="42">
        <f>IF(F25="","",IF(ISERR(AA25),"  N/A  ",AA25))</f>
        <v>206.9407191703804</v>
      </c>
      <c r="E25" s="43">
        <f t="shared" si="2"/>
        <v>26.940719170380362</v>
      </c>
      <c r="F25" s="46">
        <f>IF(H25+I25+J25+L25+M25+N25&gt;0,V25,"")</f>
        <v>4377.679571395117</v>
      </c>
      <c r="G25" s="47">
        <f>IF(F25="","",W25)</f>
        <v>2720.1639745107873</v>
      </c>
      <c r="H25" s="31">
        <v>14</v>
      </c>
      <c r="I25" s="32">
        <v>40</v>
      </c>
      <c r="J25" s="32">
        <v>0</v>
      </c>
      <c r="K25" s="33" t="s">
        <v>5</v>
      </c>
      <c r="L25" s="31">
        <v>17</v>
      </c>
      <c r="M25" s="32">
        <v>28</v>
      </c>
      <c r="N25" s="32">
        <v>0</v>
      </c>
      <c r="O25" s="33" t="s">
        <v>7</v>
      </c>
      <c r="P25" s="7">
        <f>(H25+(I25/60)+(J25/3600))*IF(K25="N",1,-1)</f>
        <v>14.666666666666666</v>
      </c>
      <c r="Q25" s="8">
        <f>((L25)+(M25/60)+(N25/3600))*IF(O25="E",1,-1)</f>
        <v>-17.466666666666665</v>
      </c>
      <c r="R25" s="9">
        <f t="shared" si="7"/>
        <v>0.255981623625835</v>
      </c>
      <c r="S25" s="10">
        <f t="shared" si="7"/>
        <v>-0.3048508426816762</v>
      </c>
      <c r="T25" s="25">
        <f>SIN($R$5)*SIN(R25)+COS($R$5)*COS(R25)*COS(S25-$S$5)</f>
        <v>0.7730722525285781</v>
      </c>
      <c r="U25" s="25">
        <f t="shared" si="26"/>
        <v>0.6871259725938027</v>
      </c>
      <c r="V25" s="26">
        <f t="shared" si="9"/>
        <v>4377.679571395117</v>
      </c>
      <c r="W25" s="27">
        <f t="shared" si="10"/>
        <v>2720.1639745107873</v>
      </c>
      <c r="X25" s="28">
        <f>(SIN(R25)-SIN($R$5)*T25)/(COS($R$5)*SIN(U25))</f>
        <v>-0.8914757664974031</v>
      </c>
      <c r="Y25" s="25">
        <f t="shared" si="27"/>
        <v>-0.8914757664974031</v>
      </c>
      <c r="Z25" s="29">
        <f t="shared" si="12"/>
        <v>153.0592808296196</v>
      </c>
      <c r="AA25" s="30">
        <f t="shared" si="13"/>
        <v>206.9407191703804</v>
      </c>
      <c r="AB25" s="15">
        <f>90+P25</f>
        <v>104.66666666666667</v>
      </c>
      <c r="AC25" s="16">
        <f t="shared" si="28"/>
        <v>10</v>
      </c>
      <c r="AD25" s="17">
        <f>INT(AB25-(10*AC25))</f>
        <v>4</v>
      </c>
      <c r="AE25" s="18">
        <f>INT(24*(AB25-(10*AC25)-AD25))</f>
        <v>16</v>
      </c>
      <c r="AF25" s="19" t="str">
        <f>CHAR(AC25+CODE("A"))</f>
        <v>K</v>
      </c>
      <c r="AG25" s="20" t="str">
        <f>CHAR(AD25+CODE("0"))</f>
        <v>4</v>
      </c>
      <c r="AH25" s="21" t="str">
        <f>CHAR(AE25+CODE("a"))</f>
        <v>q</v>
      </c>
      <c r="AI25" s="22">
        <f>180+Q25</f>
        <v>162.53333333333333</v>
      </c>
      <c r="AJ25" s="16">
        <f t="shared" si="29"/>
        <v>8</v>
      </c>
      <c r="AK25" s="17">
        <f>INT(AI25-(20*AJ25))/2</f>
        <v>1</v>
      </c>
      <c r="AL25" s="18">
        <f>INT((MOD(INT(AI25),2)+(AI25-((20*AJ25)+(2*AK25))))*12)</f>
        <v>6</v>
      </c>
      <c r="AM25" s="19" t="str">
        <f>CHAR(AJ25+CODE("A"))</f>
        <v>I</v>
      </c>
      <c r="AN25" s="20" t="str">
        <f>CHAR(AK25+CODE("0"))</f>
        <v>1</v>
      </c>
      <c r="AO25" s="21" t="str">
        <f>CHAR(AL25+CODE("a"))</f>
        <v>g</v>
      </c>
    </row>
    <row r="26" spans="1:41" ht="18" thickBot="1" thickTop="1">
      <c r="A26" s="34" t="s">
        <v>43</v>
      </c>
      <c r="B26" s="57" t="s">
        <v>44</v>
      </c>
      <c r="C26" s="60" t="str">
        <f>IF(D26&lt;&gt;"",AM26&amp;AF26&amp;AN26&amp;AG26&amp;AO26&amp;AH26,"")</f>
        <v>FK18oa</v>
      </c>
      <c r="D26" s="42">
        <f>IF(F26="","",IF(ISERR(AA26),"  N/A  ",AA26))</f>
        <v>271.2373138097732</v>
      </c>
      <c r="E26" s="43">
        <f t="shared" si="2"/>
        <v>91.23731380977318</v>
      </c>
      <c r="F26" s="46">
        <f>IF(H26+I26+J26+L26+M26+N26&gt;0,V26,"")</f>
        <v>7531.737033411381</v>
      </c>
      <c r="G26" s="47">
        <f>IF(F26="","",W26)</f>
        <v>4680.004420068881</v>
      </c>
      <c r="H26" s="31">
        <v>18</v>
      </c>
      <c r="I26" s="32">
        <v>0</v>
      </c>
      <c r="J26" s="32">
        <v>0</v>
      </c>
      <c r="K26" s="33" t="s">
        <v>5</v>
      </c>
      <c r="L26" s="31">
        <v>76</v>
      </c>
      <c r="M26" s="32">
        <v>48</v>
      </c>
      <c r="N26" s="32">
        <v>0</v>
      </c>
      <c r="O26" s="33" t="s">
        <v>7</v>
      </c>
      <c r="P26" s="7">
        <f>(H26+(I26/60)+(J26/3600))*IF(K26="N",1,-1)</f>
        <v>18</v>
      </c>
      <c r="Q26" s="8">
        <f>((L26)+(M26/60)+(N26/3600))*IF(O26="E",1,-1)</f>
        <v>-76.8</v>
      </c>
      <c r="R26" s="9">
        <f t="shared" si="7"/>
        <v>0.3141592653589793</v>
      </c>
      <c r="S26" s="10">
        <f t="shared" si="7"/>
        <v>-1.340412865531645</v>
      </c>
      <c r="T26" s="25">
        <f>SIN($R$5)*SIN(R26)+COS($R$5)*COS(R26)*COS(S26-$S$5)</f>
        <v>0.3788983653754425</v>
      </c>
      <c r="U26" s="25">
        <f t="shared" si="26"/>
        <v>1.1821907131394414</v>
      </c>
      <c r="V26" s="26">
        <f t="shared" si="9"/>
        <v>7531.737033411381</v>
      </c>
      <c r="W26" s="27">
        <f t="shared" si="10"/>
        <v>4680.004420068881</v>
      </c>
      <c r="X26" s="28">
        <f>(SIN(R26)-SIN($R$5)*T26)/(COS($R$5)*SIN(U26))</f>
        <v>0.021593521403602697</v>
      </c>
      <c r="Y26" s="25">
        <f t="shared" si="27"/>
        <v>0.021593521403602697</v>
      </c>
      <c r="Z26" s="29">
        <f t="shared" si="12"/>
        <v>88.76268619022682</v>
      </c>
      <c r="AA26" s="30">
        <f t="shared" si="13"/>
        <v>271.2373138097732</v>
      </c>
      <c r="AB26" s="15">
        <f>90+P26</f>
        <v>108</v>
      </c>
      <c r="AC26" s="16">
        <f t="shared" si="28"/>
        <v>10</v>
      </c>
      <c r="AD26" s="17">
        <f>INT(AB26-(10*AC26))</f>
        <v>8</v>
      </c>
      <c r="AE26" s="18">
        <f>INT(24*(AB26-(10*AC26)-AD26))</f>
        <v>0</v>
      </c>
      <c r="AF26" s="19" t="str">
        <f>CHAR(AC26+CODE("A"))</f>
        <v>K</v>
      </c>
      <c r="AG26" s="20" t="str">
        <f>CHAR(AD26+CODE("0"))</f>
        <v>8</v>
      </c>
      <c r="AH26" s="21" t="str">
        <f>CHAR(AE26+CODE("a"))</f>
        <v>a</v>
      </c>
      <c r="AI26" s="22">
        <f>180+Q26</f>
        <v>103.2</v>
      </c>
      <c r="AJ26" s="16">
        <f t="shared" si="29"/>
        <v>5</v>
      </c>
      <c r="AK26" s="17">
        <f>INT(AI26-(20*AJ26))/2</f>
        <v>1.5</v>
      </c>
      <c r="AL26" s="18">
        <f>INT((MOD(INT(AI26),2)+(AI26-((20*AJ26)+(2*AK26))))*12)</f>
        <v>14</v>
      </c>
      <c r="AM26" s="19" t="str">
        <f>CHAR(AJ26+CODE("A"))</f>
        <v>F</v>
      </c>
      <c r="AN26" s="20" t="str">
        <f>CHAR(AK26+CODE("0"))</f>
        <v>1</v>
      </c>
      <c r="AO26" s="21" t="str">
        <f>CHAR(AL26+CODE("a"))</f>
        <v>o</v>
      </c>
    </row>
    <row r="27" spans="1:41" ht="18" thickBot="1" thickTop="1">
      <c r="A27" s="34" t="s">
        <v>45</v>
      </c>
      <c r="B27" s="57" t="s">
        <v>46</v>
      </c>
      <c r="C27" s="60" t="str">
        <f t="shared" si="0"/>
        <v>JM16mu</v>
      </c>
      <c r="D27" s="42">
        <f t="shared" si="1"/>
        <v>170.0093256851605</v>
      </c>
      <c r="E27" s="43">
        <f t="shared" si="2"/>
        <v>350.0093256851605</v>
      </c>
      <c r="F27" s="46">
        <f t="shared" si="3"/>
        <v>1651.4822399481707</v>
      </c>
      <c r="G27" s="47">
        <f t="shared" si="4"/>
        <v>1026.1834883953711</v>
      </c>
      <c r="H27" s="31">
        <v>36</v>
      </c>
      <c r="I27" s="32">
        <v>50</v>
      </c>
      <c r="J27" s="32">
        <v>0</v>
      </c>
      <c r="K27" s="33" t="s">
        <v>5</v>
      </c>
      <c r="L27" s="31">
        <v>3</v>
      </c>
      <c r="M27" s="32">
        <v>0</v>
      </c>
      <c r="N27" s="32">
        <v>0</v>
      </c>
      <c r="O27" s="33" t="s">
        <v>12</v>
      </c>
      <c r="P27" s="7">
        <f t="shared" si="5"/>
        <v>36.833333333333336</v>
      </c>
      <c r="Q27" s="8">
        <f t="shared" si="6"/>
        <v>3</v>
      </c>
      <c r="R27" s="9">
        <f t="shared" si="7"/>
        <v>0.6428629411512448</v>
      </c>
      <c r="S27" s="10">
        <f t="shared" si="7"/>
        <v>0.05235987755982989</v>
      </c>
      <c r="T27" s="25">
        <f t="shared" si="8"/>
        <v>0.9665905441255838</v>
      </c>
      <c r="U27" s="25">
        <f t="shared" si="26"/>
        <v>0.2592186846567526</v>
      </c>
      <c r="V27" s="26">
        <f t="shared" si="9"/>
        <v>1651.4822399481707</v>
      </c>
      <c r="W27" s="27">
        <f t="shared" si="10"/>
        <v>1026.1834883953711</v>
      </c>
      <c r="X27" s="28">
        <f t="shared" si="11"/>
        <v>-0.9848360036238197</v>
      </c>
      <c r="Y27" s="25">
        <f t="shared" si="27"/>
        <v>-0.9848360036238197</v>
      </c>
      <c r="Z27" s="29">
        <f t="shared" si="12"/>
        <v>170.0093256851605</v>
      </c>
      <c r="AA27" s="30">
        <f t="shared" si="13"/>
        <v>170.0093256851605</v>
      </c>
      <c r="AB27" s="15">
        <f t="shared" si="14"/>
        <v>126.83333333333334</v>
      </c>
      <c r="AC27" s="16">
        <f t="shared" si="28"/>
        <v>12</v>
      </c>
      <c r="AD27" s="17">
        <f t="shared" si="15"/>
        <v>6</v>
      </c>
      <c r="AE27" s="18">
        <f t="shared" si="16"/>
        <v>20</v>
      </c>
      <c r="AF27" s="19" t="str">
        <f t="shared" si="17"/>
        <v>M</v>
      </c>
      <c r="AG27" s="20" t="str">
        <f t="shared" si="18"/>
        <v>6</v>
      </c>
      <c r="AH27" s="21" t="str">
        <f t="shared" si="19"/>
        <v>u</v>
      </c>
      <c r="AI27" s="22">
        <f t="shared" si="20"/>
        <v>183</v>
      </c>
      <c r="AJ27" s="16">
        <f t="shared" si="29"/>
        <v>9</v>
      </c>
      <c r="AK27" s="17">
        <f t="shared" si="21"/>
        <v>1.5</v>
      </c>
      <c r="AL27" s="18">
        <f t="shared" si="22"/>
        <v>12</v>
      </c>
      <c r="AM27" s="19" t="str">
        <f t="shared" si="23"/>
        <v>J</v>
      </c>
      <c r="AN27" s="20" t="str">
        <f t="shared" si="24"/>
        <v>1</v>
      </c>
      <c r="AO27" s="21" t="str">
        <f t="shared" si="25"/>
        <v>m</v>
      </c>
    </row>
    <row r="28" spans="1:41" ht="18" thickBot="1" thickTop="1">
      <c r="A28" s="34" t="s">
        <v>47</v>
      </c>
      <c r="B28" s="57" t="s">
        <v>48</v>
      </c>
      <c r="C28" s="60" t="str">
        <f t="shared" si="0"/>
        <v>JN75xt</v>
      </c>
      <c r="D28" s="42">
        <f t="shared" si="1"/>
        <v>111.90882064037228</v>
      </c>
      <c r="E28" s="43">
        <f t="shared" si="2"/>
        <v>291.90882064037226</v>
      </c>
      <c r="F28" s="46">
        <f t="shared" si="3"/>
        <v>1341.6550123413328</v>
      </c>
      <c r="G28" s="47">
        <f t="shared" si="4"/>
        <v>833.6657745897236</v>
      </c>
      <c r="H28" s="31">
        <v>45</v>
      </c>
      <c r="I28" s="32">
        <v>48</v>
      </c>
      <c r="J28" s="32">
        <v>0</v>
      </c>
      <c r="K28" s="33" t="s">
        <v>5</v>
      </c>
      <c r="L28" s="31">
        <v>15</v>
      </c>
      <c r="M28" s="32">
        <v>58</v>
      </c>
      <c r="N28" s="32">
        <v>0</v>
      </c>
      <c r="O28" s="33" t="s">
        <v>12</v>
      </c>
      <c r="P28" s="7">
        <f t="shared" si="5"/>
        <v>45.8</v>
      </c>
      <c r="Q28" s="8">
        <f t="shared" si="6"/>
        <v>15.966666666666667</v>
      </c>
      <c r="R28" s="9">
        <f t="shared" si="7"/>
        <v>0.7993607974134029</v>
      </c>
      <c r="S28" s="10">
        <f t="shared" si="7"/>
        <v>0.2786709039017613</v>
      </c>
      <c r="T28" s="25">
        <f t="shared" si="8"/>
        <v>0.9779082084973261</v>
      </c>
      <c r="U28" s="25">
        <f t="shared" si="26"/>
        <v>0.21058782174561808</v>
      </c>
      <c r="V28" s="26">
        <f t="shared" si="9"/>
        <v>1341.6550123413328</v>
      </c>
      <c r="W28" s="27">
        <f t="shared" si="10"/>
        <v>833.6657745897236</v>
      </c>
      <c r="X28" s="28">
        <f t="shared" si="11"/>
        <v>-0.37313061781972146</v>
      </c>
      <c r="Y28" s="25">
        <f t="shared" si="27"/>
        <v>-0.37313061781972146</v>
      </c>
      <c r="Z28" s="29">
        <f t="shared" si="12"/>
        <v>111.90882064037228</v>
      </c>
      <c r="AA28" s="30">
        <f t="shared" si="13"/>
        <v>111.90882064037228</v>
      </c>
      <c r="AB28" s="15">
        <f t="shared" si="14"/>
        <v>135.8</v>
      </c>
      <c r="AC28" s="16">
        <f t="shared" si="28"/>
        <v>13</v>
      </c>
      <c r="AD28" s="17">
        <f t="shared" si="15"/>
        <v>5</v>
      </c>
      <c r="AE28" s="18">
        <f t="shared" si="16"/>
        <v>19</v>
      </c>
      <c r="AF28" s="19" t="str">
        <f t="shared" si="17"/>
        <v>N</v>
      </c>
      <c r="AG28" s="20" t="str">
        <f t="shared" si="18"/>
        <v>5</v>
      </c>
      <c r="AH28" s="21" t="str">
        <f t="shared" si="19"/>
        <v>t</v>
      </c>
      <c r="AI28" s="22">
        <f t="shared" si="20"/>
        <v>195.96666666666667</v>
      </c>
      <c r="AJ28" s="16">
        <f t="shared" si="29"/>
        <v>9</v>
      </c>
      <c r="AK28" s="17">
        <f t="shared" si="21"/>
        <v>7.5</v>
      </c>
      <c r="AL28" s="18">
        <f t="shared" si="22"/>
        <v>23</v>
      </c>
      <c r="AM28" s="19" t="str">
        <f t="shared" si="23"/>
        <v>J</v>
      </c>
      <c r="AN28" s="20" t="str">
        <f t="shared" si="24"/>
        <v>7</v>
      </c>
      <c r="AO28" s="21" t="str">
        <f t="shared" si="25"/>
        <v>x</v>
      </c>
    </row>
    <row r="29" spans="1:41" ht="18" thickBot="1" thickTop="1">
      <c r="A29" s="34" t="s">
        <v>49</v>
      </c>
      <c r="B29" s="57" t="s">
        <v>50</v>
      </c>
      <c r="C29" s="60" t="str">
        <f t="shared" si="0"/>
        <v>JM75gv</v>
      </c>
      <c r="D29" s="42">
        <f t="shared" si="1"/>
        <v>140.3853819485349</v>
      </c>
      <c r="E29" s="43">
        <f t="shared" si="2"/>
        <v>320.3853819485349</v>
      </c>
      <c r="F29" s="46">
        <f t="shared" si="3"/>
        <v>2091.457476206486</v>
      </c>
      <c r="G29" s="47">
        <f t="shared" si="4"/>
        <v>1299.5714255041012</v>
      </c>
      <c r="H29" s="31">
        <v>35</v>
      </c>
      <c r="I29" s="32">
        <v>54</v>
      </c>
      <c r="J29" s="32">
        <v>0</v>
      </c>
      <c r="K29" s="33" t="s">
        <v>5</v>
      </c>
      <c r="L29" s="31">
        <v>14</v>
      </c>
      <c r="M29" s="32">
        <v>31</v>
      </c>
      <c r="N29" s="32">
        <v>0</v>
      </c>
      <c r="O29" s="33" t="s">
        <v>12</v>
      </c>
      <c r="P29" s="7">
        <f t="shared" si="5"/>
        <v>35.9</v>
      </c>
      <c r="Q29" s="8">
        <f t="shared" si="6"/>
        <v>14.516666666666667</v>
      </c>
      <c r="R29" s="9">
        <f t="shared" si="7"/>
        <v>0.6265732014659643</v>
      </c>
      <c r="S29" s="10">
        <f t="shared" si="7"/>
        <v>0.25336362974784354</v>
      </c>
      <c r="T29" s="25">
        <f t="shared" si="8"/>
        <v>0.9465990268031232</v>
      </c>
      <c r="U29" s="25">
        <f t="shared" si="26"/>
        <v>0.3282777391628451</v>
      </c>
      <c r="V29" s="26">
        <f t="shared" si="9"/>
        <v>2091.457476206486</v>
      </c>
      <c r="W29" s="27">
        <f t="shared" si="10"/>
        <v>1299.5714255041012</v>
      </c>
      <c r="X29" s="28">
        <f t="shared" si="11"/>
        <v>-0.7703505897235249</v>
      </c>
      <c r="Y29" s="25">
        <f t="shared" si="27"/>
        <v>-0.7703505897235249</v>
      </c>
      <c r="Z29" s="29">
        <f t="shared" si="12"/>
        <v>140.3853819485349</v>
      </c>
      <c r="AA29" s="30">
        <f t="shared" si="13"/>
        <v>140.3853819485349</v>
      </c>
      <c r="AB29" s="15">
        <f t="shared" si="14"/>
        <v>125.9</v>
      </c>
      <c r="AC29" s="16">
        <f t="shared" si="28"/>
        <v>12</v>
      </c>
      <c r="AD29" s="17">
        <f t="shared" si="15"/>
        <v>5</v>
      </c>
      <c r="AE29" s="18">
        <f t="shared" si="16"/>
        <v>21</v>
      </c>
      <c r="AF29" s="19" t="str">
        <f t="shared" si="17"/>
        <v>M</v>
      </c>
      <c r="AG29" s="20" t="str">
        <f t="shared" si="18"/>
        <v>5</v>
      </c>
      <c r="AH29" s="21" t="str">
        <f t="shared" si="19"/>
        <v>v</v>
      </c>
      <c r="AI29" s="22">
        <f t="shared" si="20"/>
        <v>194.51666666666668</v>
      </c>
      <c r="AJ29" s="16">
        <f t="shared" si="29"/>
        <v>9</v>
      </c>
      <c r="AK29" s="17">
        <f t="shared" si="21"/>
        <v>7</v>
      </c>
      <c r="AL29" s="18">
        <f t="shared" si="22"/>
        <v>6</v>
      </c>
      <c r="AM29" s="19" t="str">
        <f t="shared" si="23"/>
        <v>J</v>
      </c>
      <c r="AN29" s="20" t="str">
        <f t="shared" si="24"/>
        <v>7</v>
      </c>
      <c r="AO29" s="21" t="str">
        <f t="shared" si="25"/>
        <v>g</v>
      </c>
    </row>
    <row r="30" spans="1:41" ht="18" thickBot="1" thickTop="1">
      <c r="A30" s="34" t="s">
        <v>51</v>
      </c>
      <c r="B30" s="57" t="s">
        <v>52</v>
      </c>
      <c r="C30" s="60" t="str">
        <f t="shared" si="0"/>
        <v>KH44dn</v>
      </c>
      <c r="D30" s="42">
        <f t="shared" si="1"/>
        <v>150.99353282602883</v>
      </c>
      <c r="E30" s="43">
        <f t="shared" si="2"/>
        <v>330.99353282602885</v>
      </c>
      <c r="F30" s="46">
        <f t="shared" si="3"/>
        <v>7936.871509640912</v>
      </c>
      <c r="G30" s="47">
        <f t="shared" si="4"/>
        <v>4931.743312580071</v>
      </c>
      <c r="H30" s="31">
        <v>15</v>
      </c>
      <c r="I30" s="32">
        <v>25</v>
      </c>
      <c r="J30" s="32">
        <v>0</v>
      </c>
      <c r="K30" s="33" t="s">
        <v>11</v>
      </c>
      <c r="L30" s="31">
        <v>28</v>
      </c>
      <c r="M30" s="32">
        <v>17</v>
      </c>
      <c r="N30" s="32">
        <v>0</v>
      </c>
      <c r="O30" s="33" t="s">
        <v>12</v>
      </c>
      <c r="P30" s="7">
        <f t="shared" si="5"/>
        <v>-15.416666666666666</v>
      </c>
      <c r="Q30" s="8">
        <f t="shared" si="6"/>
        <v>28.283333333333335</v>
      </c>
      <c r="R30" s="9">
        <f t="shared" si="7"/>
        <v>-0.2690715930157925</v>
      </c>
      <c r="S30" s="10">
        <f t="shared" si="7"/>
        <v>0.49363729010572954</v>
      </c>
      <c r="T30" s="25">
        <f t="shared" si="8"/>
        <v>0.3193231974247881</v>
      </c>
      <c r="U30" s="25">
        <f t="shared" si="26"/>
        <v>1.2457811190772112</v>
      </c>
      <c r="V30" s="26">
        <f t="shared" si="9"/>
        <v>7936.871509640912</v>
      </c>
      <c r="W30" s="27">
        <f t="shared" si="10"/>
        <v>4931.743312580071</v>
      </c>
      <c r="X30" s="28">
        <f t="shared" si="11"/>
        <v>-0.8745649794194631</v>
      </c>
      <c r="Y30" s="25">
        <f t="shared" si="27"/>
        <v>-0.8745649794194631</v>
      </c>
      <c r="Z30" s="29">
        <f t="shared" si="12"/>
        <v>150.99353282602883</v>
      </c>
      <c r="AA30" s="30">
        <f t="shared" si="13"/>
        <v>150.99353282602883</v>
      </c>
      <c r="AB30" s="15">
        <f t="shared" si="14"/>
        <v>74.58333333333333</v>
      </c>
      <c r="AC30" s="16">
        <f t="shared" si="28"/>
        <v>7</v>
      </c>
      <c r="AD30" s="17">
        <f t="shared" si="15"/>
        <v>4</v>
      </c>
      <c r="AE30" s="18">
        <f t="shared" si="16"/>
        <v>13</v>
      </c>
      <c r="AF30" s="19" t="str">
        <f t="shared" si="17"/>
        <v>H</v>
      </c>
      <c r="AG30" s="20" t="str">
        <f t="shared" si="18"/>
        <v>4</v>
      </c>
      <c r="AH30" s="21" t="str">
        <f t="shared" si="19"/>
        <v>n</v>
      </c>
      <c r="AI30" s="22">
        <f t="shared" si="20"/>
        <v>208.28333333333333</v>
      </c>
      <c r="AJ30" s="16">
        <f t="shared" si="29"/>
        <v>10</v>
      </c>
      <c r="AK30" s="17">
        <f t="shared" si="21"/>
        <v>4</v>
      </c>
      <c r="AL30" s="18">
        <f t="shared" si="22"/>
        <v>3</v>
      </c>
      <c r="AM30" s="19" t="str">
        <f t="shared" si="23"/>
        <v>K</v>
      </c>
      <c r="AN30" s="20" t="str">
        <f t="shared" si="24"/>
        <v>4</v>
      </c>
      <c r="AO30" s="21" t="str">
        <f t="shared" si="25"/>
        <v>d</v>
      </c>
    </row>
    <row r="31" spans="1:41" ht="18" thickBot="1" thickTop="1">
      <c r="A31" s="34" t="s">
        <v>53</v>
      </c>
      <c r="B31" s="57" t="s">
        <v>54</v>
      </c>
      <c r="C31" s="60" t="str">
        <f t="shared" si="0"/>
        <v>LL49ah</v>
      </c>
      <c r="D31" s="42">
        <f t="shared" si="1"/>
        <v>103.00666061429476</v>
      </c>
      <c r="E31" s="43">
        <f t="shared" si="2"/>
        <v>283.0066606142948</v>
      </c>
      <c r="F31" s="46">
        <f t="shared" si="3"/>
        <v>4650.6706906029785</v>
      </c>
      <c r="G31" s="47">
        <f t="shared" si="4"/>
        <v>2889.7927917231796</v>
      </c>
      <c r="H31" s="31">
        <v>29</v>
      </c>
      <c r="I31" s="32">
        <v>20</v>
      </c>
      <c r="J31" s="32">
        <v>0</v>
      </c>
      <c r="K31" s="33" t="s">
        <v>5</v>
      </c>
      <c r="L31" s="31">
        <v>48</v>
      </c>
      <c r="M31" s="32">
        <v>0</v>
      </c>
      <c r="N31" s="32">
        <v>0</v>
      </c>
      <c r="O31" s="33" t="s">
        <v>12</v>
      </c>
      <c r="P31" s="7">
        <f t="shared" si="5"/>
        <v>29.333333333333332</v>
      </c>
      <c r="Q31" s="8">
        <f t="shared" si="6"/>
        <v>48</v>
      </c>
      <c r="R31" s="9">
        <f t="shared" si="7"/>
        <v>0.51196324725167</v>
      </c>
      <c r="S31" s="10">
        <f t="shared" si="7"/>
        <v>0.8377580409572782</v>
      </c>
      <c r="T31" s="25">
        <f t="shared" si="8"/>
        <v>0.7451910774532045</v>
      </c>
      <c r="U31" s="25">
        <f t="shared" si="26"/>
        <v>0.7299749946010012</v>
      </c>
      <c r="V31" s="26">
        <f t="shared" si="9"/>
        <v>4650.6706906029785</v>
      </c>
      <c r="W31" s="27">
        <f t="shared" si="10"/>
        <v>2889.7927917231796</v>
      </c>
      <c r="X31" s="28">
        <f t="shared" si="11"/>
        <v>-0.22506432300227755</v>
      </c>
      <c r="Y31" s="25">
        <f t="shared" si="27"/>
        <v>-0.22506432300227755</v>
      </c>
      <c r="Z31" s="29">
        <f t="shared" si="12"/>
        <v>103.00666061429476</v>
      </c>
      <c r="AA31" s="30">
        <f t="shared" si="13"/>
        <v>103.00666061429476</v>
      </c>
      <c r="AB31" s="15">
        <f t="shared" si="14"/>
        <v>119.33333333333333</v>
      </c>
      <c r="AC31" s="16">
        <f t="shared" si="28"/>
        <v>11</v>
      </c>
      <c r="AD31" s="17">
        <f t="shared" si="15"/>
        <v>9</v>
      </c>
      <c r="AE31" s="18">
        <f t="shared" si="16"/>
        <v>7</v>
      </c>
      <c r="AF31" s="19" t="str">
        <f t="shared" si="17"/>
        <v>L</v>
      </c>
      <c r="AG31" s="20" t="str">
        <f t="shared" si="18"/>
        <v>9</v>
      </c>
      <c r="AH31" s="21" t="str">
        <f t="shared" si="19"/>
        <v>h</v>
      </c>
      <c r="AI31" s="22">
        <f t="shared" si="20"/>
        <v>228</v>
      </c>
      <c r="AJ31" s="16">
        <f t="shared" si="29"/>
        <v>11</v>
      </c>
      <c r="AK31" s="17">
        <f t="shared" si="21"/>
        <v>4</v>
      </c>
      <c r="AL31" s="18">
        <f t="shared" si="22"/>
        <v>0</v>
      </c>
      <c r="AM31" s="19" t="str">
        <f t="shared" si="23"/>
        <v>L</v>
      </c>
      <c r="AN31" s="20" t="str">
        <f t="shared" si="24"/>
        <v>4</v>
      </c>
      <c r="AO31" s="21" t="str">
        <f t="shared" si="25"/>
        <v>a</v>
      </c>
    </row>
    <row r="32" spans="1:41" ht="18" thickBot="1" thickTop="1">
      <c r="A32" s="34" t="s">
        <v>55</v>
      </c>
      <c r="B32" s="57" t="s">
        <v>56</v>
      </c>
      <c r="C32" s="60" t="str">
        <f t="shared" si="0"/>
        <v>NL27pq</v>
      </c>
      <c r="D32" s="42">
        <f t="shared" si="1"/>
        <v>75.09531123778899</v>
      </c>
      <c r="E32" s="43">
        <f t="shared" si="2"/>
        <v>255.095311237789</v>
      </c>
      <c r="F32" s="46">
        <f t="shared" si="3"/>
        <v>7336.54855775107</v>
      </c>
      <c r="G32" s="47">
        <f t="shared" si="4"/>
        <v>4558.719924236846</v>
      </c>
      <c r="H32" s="31">
        <v>27</v>
      </c>
      <c r="I32" s="32">
        <v>42</v>
      </c>
      <c r="J32" s="32">
        <v>0</v>
      </c>
      <c r="K32" s="33" t="s">
        <v>5</v>
      </c>
      <c r="L32" s="31">
        <v>85</v>
      </c>
      <c r="M32" s="32">
        <v>19</v>
      </c>
      <c r="N32" s="32">
        <v>0</v>
      </c>
      <c r="O32" s="33" t="s">
        <v>12</v>
      </c>
      <c r="P32" s="7">
        <f t="shared" si="5"/>
        <v>27.7</v>
      </c>
      <c r="Q32" s="8">
        <f t="shared" si="6"/>
        <v>85.31666666666666</v>
      </c>
      <c r="R32" s="9">
        <f t="shared" si="7"/>
        <v>0.4834562028024293</v>
      </c>
      <c r="S32" s="10">
        <f t="shared" si="7"/>
        <v>1.4890567401598287</v>
      </c>
      <c r="T32" s="25">
        <f t="shared" si="8"/>
        <v>0.4070687963914312</v>
      </c>
      <c r="U32" s="25">
        <f t="shared" si="26"/>
        <v>1.151553689805536</v>
      </c>
      <c r="V32" s="26">
        <f t="shared" si="9"/>
        <v>7336.54855775107</v>
      </c>
      <c r="W32" s="27">
        <f t="shared" si="10"/>
        <v>4558.719924236846</v>
      </c>
      <c r="X32" s="28">
        <f t="shared" si="11"/>
        <v>0.2572118750407381</v>
      </c>
      <c r="Y32" s="25">
        <f t="shared" si="27"/>
        <v>0.2572118750407381</v>
      </c>
      <c r="Z32" s="29">
        <f t="shared" si="12"/>
        <v>75.09531123778899</v>
      </c>
      <c r="AA32" s="30">
        <f t="shared" si="13"/>
        <v>75.09531123778899</v>
      </c>
      <c r="AB32" s="15">
        <f t="shared" si="14"/>
        <v>117.7</v>
      </c>
      <c r="AC32" s="16">
        <f t="shared" si="28"/>
        <v>11</v>
      </c>
      <c r="AD32" s="17">
        <f t="shared" si="15"/>
        <v>7</v>
      </c>
      <c r="AE32" s="18">
        <f t="shared" si="16"/>
        <v>16</v>
      </c>
      <c r="AF32" s="19" t="str">
        <f t="shared" si="17"/>
        <v>L</v>
      </c>
      <c r="AG32" s="20" t="str">
        <f t="shared" si="18"/>
        <v>7</v>
      </c>
      <c r="AH32" s="21" t="str">
        <f t="shared" si="19"/>
        <v>q</v>
      </c>
      <c r="AI32" s="22">
        <f t="shared" si="20"/>
        <v>265.31666666666666</v>
      </c>
      <c r="AJ32" s="16">
        <f t="shared" si="29"/>
        <v>13</v>
      </c>
      <c r="AK32" s="17">
        <f t="shared" si="21"/>
        <v>2.5</v>
      </c>
      <c r="AL32" s="18">
        <f t="shared" si="22"/>
        <v>15</v>
      </c>
      <c r="AM32" s="19" t="str">
        <f t="shared" si="23"/>
        <v>N</v>
      </c>
      <c r="AN32" s="20" t="str">
        <f t="shared" si="24"/>
        <v>2</v>
      </c>
      <c r="AO32" s="21" t="str">
        <f t="shared" si="25"/>
        <v>p</v>
      </c>
    </row>
    <row r="33" spans="1:41" ht="18" thickBot="1" thickTop="1">
      <c r="A33" s="34" t="s">
        <v>57</v>
      </c>
      <c r="B33" s="57" t="s">
        <v>58</v>
      </c>
      <c r="C33" s="60" t="str">
        <f t="shared" si="0"/>
        <v>JI75pq</v>
      </c>
      <c r="D33" s="42">
        <f t="shared" si="1"/>
        <v>161.5879764215618</v>
      </c>
      <c r="E33" s="43">
        <f t="shared" si="2"/>
        <v>341.5879764215618</v>
      </c>
      <c r="F33" s="46">
        <f t="shared" si="3"/>
        <v>6377.648864653043</v>
      </c>
      <c r="G33" s="47">
        <f>IF(F33="","",W33)</f>
        <v>3962.8872787005153</v>
      </c>
      <c r="H33" s="31">
        <v>4</v>
      </c>
      <c r="I33" s="32">
        <v>18</v>
      </c>
      <c r="J33" s="32">
        <v>0</v>
      </c>
      <c r="K33" s="33" t="s">
        <v>11</v>
      </c>
      <c r="L33" s="31">
        <v>15</v>
      </c>
      <c r="M33" s="32">
        <v>17</v>
      </c>
      <c r="N33" s="32">
        <v>0</v>
      </c>
      <c r="O33" s="33" t="s">
        <v>12</v>
      </c>
      <c r="P33" s="7">
        <f>(H33+(I33/60)+(J33/3600))*IF(K33="N",1,-1)</f>
        <v>-4.3</v>
      </c>
      <c r="Q33" s="8">
        <f>((L33)+(M33/60)+(N33/3600))*IF(O33="E",1,-1)</f>
        <v>15.283333333333333</v>
      </c>
      <c r="R33" s="9">
        <f t="shared" si="7"/>
        <v>-0.07504915783575616</v>
      </c>
      <c r="S33" s="10">
        <f t="shared" si="7"/>
        <v>0.2667444873464667</v>
      </c>
      <c r="T33" s="25">
        <f>SIN($R$5)*SIN(R33)+COS($R$5)*COS(R33)*COS(S33-$S$5)</f>
        <v>0.5394238409160899</v>
      </c>
      <c r="U33" s="25">
        <f>ACOS(T33)</f>
        <v>1.0010436139778753</v>
      </c>
      <c r="V33" s="26">
        <f t="shared" si="9"/>
        <v>6377.648864653043</v>
      </c>
      <c r="W33" s="27">
        <f t="shared" si="10"/>
        <v>3962.8872787005153</v>
      </c>
      <c r="X33" s="28">
        <f>(SIN(R33)-SIN($R$5)*T33)/(COS($R$5)*SIN(U33))</f>
        <v>-0.9488097514759074</v>
      </c>
      <c r="Y33" s="25">
        <f>MIN(1,MAX(-1,X33))</f>
        <v>-0.9488097514759074</v>
      </c>
      <c r="Z33" s="29">
        <f t="shared" si="12"/>
        <v>161.5879764215618</v>
      </c>
      <c r="AA33" s="30">
        <f t="shared" si="13"/>
        <v>161.5879764215618</v>
      </c>
      <c r="AB33" s="15">
        <f>90+P33</f>
        <v>85.7</v>
      </c>
      <c r="AC33" s="16">
        <f>INT(AB33/10)</f>
        <v>8</v>
      </c>
      <c r="AD33" s="17">
        <f>INT(AB33-(10*AC33))</f>
        <v>5</v>
      </c>
      <c r="AE33" s="18">
        <f>INT(24*(AB33-(10*AC33)-AD33))</f>
        <v>16</v>
      </c>
      <c r="AF33" s="19" t="str">
        <f>CHAR(AC33+CODE("A"))</f>
        <v>I</v>
      </c>
      <c r="AG33" s="20" t="str">
        <f>CHAR(AD33+CODE("0"))</f>
        <v>5</v>
      </c>
      <c r="AH33" s="21" t="str">
        <f>CHAR(AE33+CODE("a"))</f>
        <v>q</v>
      </c>
      <c r="AI33" s="22">
        <f>180+Q33</f>
        <v>195.28333333333333</v>
      </c>
      <c r="AJ33" s="16">
        <f>INT(AI33/20)</f>
        <v>9</v>
      </c>
      <c r="AK33" s="17">
        <f>INT(AI33-(20*AJ33))/2</f>
        <v>7.5</v>
      </c>
      <c r="AL33" s="18">
        <f>INT((MOD(INT(AI33),2)+(AI33-((20*AJ33)+(2*AK33))))*12)</f>
        <v>15</v>
      </c>
      <c r="AM33" s="19" t="str">
        <f>CHAR(AJ33+CODE("A"))</f>
        <v>J</v>
      </c>
      <c r="AN33" s="20" t="str">
        <f>CHAR(AK33+CODE("0"))</f>
        <v>7</v>
      </c>
      <c r="AO33" s="21" t="str">
        <f>CHAR(AL33+CODE("a"))</f>
        <v>p</v>
      </c>
    </row>
    <row r="34" spans="1:41" ht="18" thickBot="1" thickTop="1">
      <c r="A34" s="34" t="s">
        <v>59</v>
      </c>
      <c r="B34" s="57" t="s">
        <v>60</v>
      </c>
      <c r="C34" s="60" t="str">
        <f>IF(D34&lt;&gt;"",AM34&amp;AF34&amp;AN34&amp;AG34&amp;AO34&amp;AH34,"")</f>
        <v>OJ11xf</v>
      </c>
      <c r="D34" s="42">
        <f>IF(F34="","",IF(ISERR(AA34),"  N/A  ",AA34))</f>
        <v>78.11549170379722</v>
      </c>
      <c r="E34" s="43">
        <f t="shared" si="2"/>
        <v>258.1154917037972</v>
      </c>
      <c r="F34" s="46">
        <f>IF(H34+I34+J34+L34+M34+N34&gt;0,V34,"")</f>
        <v>10868.635264838364</v>
      </c>
      <c r="G34" s="47">
        <f>IF(F34="","",W34)</f>
        <v>6753.456852505303</v>
      </c>
      <c r="H34" s="31">
        <v>1</v>
      </c>
      <c r="I34" s="32">
        <v>14</v>
      </c>
      <c r="J34" s="32">
        <v>0</v>
      </c>
      <c r="K34" s="33" t="s">
        <v>5</v>
      </c>
      <c r="L34" s="31">
        <v>103</v>
      </c>
      <c r="M34" s="32">
        <v>55</v>
      </c>
      <c r="N34" s="32">
        <v>0</v>
      </c>
      <c r="O34" s="33" t="s">
        <v>12</v>
      </c>
      <c r="P34" s="7">
        <f t="shared" si="5"/>
        <v>1.2333333333333334</v>
      </c>
      <c r="Q34" s="8">
        <f t="shared" si="6"/>
        <v>103.91666666666667</v>
      </c>
      <c r="R34" s="9">
        <f t="shared" si="7"/>
        <v>0.0215257274412634</v>
      </c>
      <c r="S34" s="10">
        <f t="shared" si="7"/>
        <v>1.8136879810307742</v>
      </c>
      <c r="T34" s="25">
        <f>SIN($R$5)*SIN(R34)+COS($R$5)*COS(R34)*COS(S34-$S$5)</f>
        <v>-0.13474691043724005</v>
      </c>
      <c r="U34" s="25">
        <f>ACOS(T34)</f>
        <v>1.7059543658512577</v>
      </c>
      <c r="V34" s="26">
        <f t="shared" si="9"/>
        <v>10868.635264838364</v>
      </c>
      <c r="W34" s="27">
        <f t="shared" si="10"/>
        <v>6753.456852505303</v>
      </c>
      <c r="X34" s="28">
        <f t="shared" si="11"/>
        <v>0.20593960739167919</v>
      </c>
      <c r="Y34" s="25">
        <f>MIN(1,MAX(-1,X34))</f>
        <v>0.20593960739167919</v>
      </c>
      <c r="Z34" s="29">
        <f t="shared" si="12"/>
        <v>78.11549170379722</v>
      </c>
      <c r="AA34" s="30">
        <f t="shared" si="13"/>
        <v>78.11549170379722</v>
      </c>
      <c r="AB34" s="15">
        <f t="shared" si="14"/>
        <v>91.23333333333333</v>
      </c>
      <c r="AC34" s="16">
        <f>INT(AB34/10)</f>
        <v>9</v>
      </c>
      <c r="AD34" s="17">
        <f>INT(AB34-(10*AC34))</f>
        <v>1</v>
      </c>
      <c r="AE34" s="18">
        <f>INT(24*(AB34-(10*AC34)-AD34))</f>
        <v>5</v>
      </c>
      <c r="AF34" s="19" t="str">
        <f t="shared" si="17"/>
        <v>J</v>
      </c>
      <c r="AG34" s="20" t="str">
        <f t="shared" si="18"/>
        <v>1</v>
      </c>
      <c r="AH34" s="21" t="str">
        <f t="shared" si="19"/>
        <v>f</v>
      </c>
      <c r="AI34" s="22">
        <f t="shared" si="20"/>
        <v>283.9166666666667</v>
      </c>
      <c r="AJ34" s="16">
        <f>INT(AI34/20)</f>
        <v>14</v>
      </c>
      <c r="AK34" s="17">
        <f>INT(AI34-(20*AJ34))/2</f>
        <v>1.5</v>
      </c>
      <c r="AL34" s="18">
        <f>INT((MOD(INT(AI34),2)+(AI34-((20*AJ34)+(2*AK34))))*12)</f>
        <v>23</v>
      </c>
      <c r="AM34" s="19" t="str">
        <f t="shared" si="23"/>
        <v>O</v>
      </c>
      <c r="AN34" s="20" t="str">
        <f t="shared" si="24"/>
        <v>1</v>
      </c>
      <c r="AO34" s="21" t="str">
        <f t="shared" si="25"/>
        <v>x</v>
      </c>
    </row>
    <row r="35" spans="1:41" ht="18" thickBot="1" thickTop="1">
      <c r="A35" s="34" t="s">
        <v>61</v>
      </c>
      <c r="B35" s="57" t="s">
        <v>62</v>
      </c>
      <c r="C35" s="60" t="str">
        <f>IF(D35&lt;&gt;"",AM35&amp;AF35&amp;AN35&amp;AG35&amp;AO35&amp;AH35,"")</f>
        <v>FK90fq</v>
      </c>
      <c r="D35" s="42">
        <f>IF(F35="","",IF(ISERR(AA35),"  N/A  ",AA35))</f>
        <v>253.5965062918071</v>
      </c>
      <c r="E35" s="43">
        <f t="shared" si="2"/>
        <v>73.59650629180709</v>
      </c>
      <c r="F35" s="46">
        <f>IF(H35+I35+J35+L35+M35+N35&gt;0,V35,"")</f>
        <v>7117.08329796528</v>
      </c>
      <c r="G35" s="47">
        <f>IF(F35="","",W35)</f>
        <v>4422.350534109074</v>
      </c>
      <c r="H35" s="31">
        <v>10</v>
      </c>
      <c r="I35" s="32">
        <v>40</v>
      </c>
      <c r="J35" s="32">
        <v>0</v>
      </c>
      <c r="K35" s="33" t="s">
        <v>5</v>
      </c>
      <c r="L35" s="31">
        <v>61</v>
      </c>
      <c r="M35" s="32">
        <v>31</v>
      </c>
      <c r="N35" s="32">
        <v>0</v>
      </c>
      <c r="O35" s="33" t="s">
        <v>7</v>
      </c>
      <c r="P35" s="7">
        <f t="shared" si="5"/>
        <v>10.666666666666666</v>
      </c>
      <c r="Q35" s="8">
        <f t="shared" si="6"/>
        <v>-61.516666666666666</v>
      </c>
      <c r="R35" s="9">
        <f t="shared" si="7"/>
        <v>0.18616845354606182</v>
      </c>
      <c r="S35" s="10">
        <f t="shared" si="7"/>
        <v>-1.0736683781851784</v>
      </c>
      <c r="T35" s="25">
        <f>SIN($R$5)*SIN(R35)+COS($R$5)*COS(R35)*COS(S35-$S$5)</f>
        <v>0.438285371722721</v>
      </c>
      <c r="U35" s="25">
        <f t="shared" si="26"/>
        <v>1.1171061525608663</v>
      </c>
      <c r="V35" s="26">
        <f t="shared" si="9"/>
        <v>7117.08329796528</v>
      </c>
      <c r="W35" s="27">
        <f t="shared" si="10"/>
        <v>4422.350534109074</v>
      </c>
      <c r="X35" s="28">
        <f t="shared" si="11"/>
        <v>-0.282399952128996</v>
      </c>
      <c r="Y35" s="25">
        <f t="shared" si="27"/>
        <v>-0.282399952128996</v>
      </c>
      <c r="Z35" s="29">
        <f t="shared" si="12"/>
        <v>106.40349370819291</v>
      </c>
      <c r="AA35" s="30">
        <f t="shared" si="13"/>
        <v>253.5965062918071</v>
      </c>
      <c r="AB35" s="15">
        <f t="shared" si="14"/>
        <v>100.66666666666667</v>
      </c>
      <c r="AC35" s="16">
        <f t="shared" si="28"/>
        <v>10</v>
      </c>
      <c r="AD35" s="17">
        <f>INT(AB35-(10*AC35))</f>
        <v>0</v>
      </c>
      <c r="AE35" s="18">
        <f>INT(24*(AB35-(10*AC35)-AD35))</f>
        <v>16</v>
      </c>
      <c r="AF35" s="19" t="str">
        <f t="shared" si="17"/>
        <v>K</v>
      </c>
      <c r="AG35" s="20" t="str">
        <f t="shared" si="18"/>
        <v>0</v>
      </c>
      <c r="AH35" s="21" t="str">
        <f t="shared" si="19"/>
        <v>q</v>
      </c>
      <c r="AI35" s="22">
        <f t="shared" si="20"/>
        <v>118.48333333333333</v>
      </c>
      <c r="AJ35" s="16">
        <f t="shared" si="29"/>
        <v>5</v>
      </c>
      <c r="AK35" s="17">
        <f>INT(AI35-(20*AJ35))/2</f>
        <v>9</v>
      </c>
      <c r="AL35" s="18">
        <f>INT((MOD(INT(AI35),2)+(AI35-((20*AJ35)+(2*AK35))))*12)</f>
        <v>5</v>
      </c>
      <c r="AM35" s="19" t="str">
        <f t="shared" si="23"/>
        <v>F</v>
      </c>
      <c r="AN35" s="20" t="str">
        <f t="shared" si="24"/>
        <v>9</v>
      </c>
      <c r="AO35" s="21" t="str">
        <f t="shared" si="25"/>
        <v>f</v>
      </c>
    </row>
    <row r="36" spans="1:41" ht="18" thickBot="1" thickTop="1">
      <c r="A36" s="34" t="s">
        <v>63</v>
      </c>
      <c r="B36" s="57" t="s">
        <v>64</v>
      </c>
      <c r="C36" s="60" t="str">
        <f t="shared" si="0"/>
        <v>LL93ho</v>
      </c>
      <c r="D36" s="42">
        <f t="shared" si="1"/>
        <v>98.88952888779164</v>
      </c>
      <c r="E36" s="43">
        <f t="shared" si="2"/>
        <v>278.88952888779164</v>
      </c>
      <c r="F36" s="46">
        <f t="shared" si="3"/>
        <v>5833.902233869831</v>
      </c>
      <c r="G36" s="47">
        <f t="shared" si="4"/>
        <v>3625.0187864557197</v>
      </c>
      <c r="H36" s="31">
        <v>23</v>
      </c>
      <c r="I36" s="32">
        <v>37</v>
      </c>
      <c r="J36" s="32">
        <v>0</v>
      </c>
      <c r="K36" s="33" t="s">
        <v>5</v>
      </c>
      <c r="L36" s="31">
        <v>58</v>
      </c>
      <c r="M36" s="32">
        <v>35</v>
      </c>
      <c r="N36" s="32">
        <v>0</v>
      </c>
      <c r="O36" s="33" t="s">
        <v>12</v>
      </c>
      <c r="P36" s="7">
        <f>(H36+(I36/60)+(J36/3600))*IF(K36="N",1,-1)</f>
        <v>23.616666666666667</v>
      </c>
      <c r="Q36" s="8">
        <f>((L36)+(M36/60)+(N36/3600))*IF(O36="E",1,-1)</f>
        <v>58.583333333333336</v>
      </c>
      <c r="R36" s="9">
        <f t="shared" si="7"/>
        <v>0.4121885916793275</v>
      </c>
      <c r="S36" s="10">
        <f t="shared" si="7"/>
        <v>1.0224720534600114</v>
      </c>
      <c r="T36" s="25">
        <f>SIN($R$5)*SIN(R36)+COS($R$5)*COS(R36)*COS(S36-$S$5)</f>
        <v>0.6092384285915213</v>
      </c>
      <c r="U36" s="25">
        <f t="shared" si="26"/>
        <v>0.9156964736885624</v>
      </c>
      <c r="V36" s="26">
        <f t="shared" si="9"/>
        <v>5833.902233869831</v>
      </c>
      <c r="W36" s="27">
        <f t="shared" si="10"/>
        <v>3625.0187864557197</v>
      </c>
      <c r="X36" s="28">
        <f>(SIN(R36)-SIN($R$5)*T36)/(COS($R$5)*SIN(U36))</f>
        <v>-0.1545298287318238</v>
      </c>
      <c r="Y36" s="25">
        <f t="shared" si="27"/>
        <v>-0.1545298287318238</v>
      </c>
      <c r="Z36" s="29">
        <f t="shared" si="12"/>
        <v>98.88952888779164</v>
      </c>
      <c r="AA36" s="30">
        <f t="shared" si="13"/>
        <v>98.88952888779164</v>
      </c>
      <c r="AB36" s="15">
        <f>90+P36</f>
        <v>113.61666666666667</v>
      </c>
      <c r="AC36" s="16">
        <f t="shared" si="28"/>
        <v>11</v>
      </c>
      <c r="AD36" s="17">
        <f>INT(AB36-(10*AC36))</f>
        <v>3</v>
      </c>
      <c r="AE36" s="18">
        <f>INT(24*(AB36-(10*AC36)-AD36))</f>
        <v>14</v>
      </c>
      <c r="AF36" s="19" t="str">
        <f>CHAR(AC36+CODE("A"))</f>
        <v>L</v>
      </c>
      <c r="AG36" s="20" t="str">
        <f>CHAR(AD36+CODE("0"))</f>
        <v>3</v>
      </c>
      <c r="AH36" s="21" t="str">
        <f>CHAR(AE36+CODE("a"))</f>
        <v>o</v>
      </c>
      <c r="AI36" s="22">
        <f>180+Q36</f>
        <v>238.58333333333334</v>
      </c>
      <c r="AJ36" s="16">
        <f t="shared" si="29"/>
        <v>11</v>
      </c>
      <c r="AK36" s="17">
        <f>INT(AI36-(20*AJ36))/2</f>
        <v>9</v>
      </c>
      <c r="AL36" s="18">
        <f>INT((MOD(INT(AI36),2)+(AI36-((20*AJ36)+(2*AK36))))*12)</f>
        <v>7</v>
      </c>
      <c r="AM36" s="19" t="str">
        <f>CHAR(AJ36+CODE("A"))</f>
        <v>L</v>
      </c>
      <c r="AN36" s="20" t="str">
        <f>CHAR(AK36+CODE("0"))</f>
        <v>9</v>
      </c>
      <c r="AO36" s="21" t="str">
        <f>CHAR(AL36+CODE("a"))</f>
        <v>h</v>
      </c>
    </row>
    <row r="37" spans="1:41" ht="18" thickBot="1" thickTop="1">
      <c r="A37" s="34" t="s">
        <v>65</v>
      </c>
      <c r="B37" s="57" t="s">
        <v>66</v>
      </c>
      <c r="C37" s="60" t="str">
        <f t="shared" si="0"/>
        <v>ML34mu</v>
      </c>
      <c r="D37" s="42">
        <f t="shared" si="1"/>
        <v>90.92412321645818</v>
      </c>
      <c r="E37" s="43">
        <f t="shared" si="2"/>
        <v>270.92412321645816</v>
      </c>
      <c r="F37" s="46">
        <f t="shared" si="3"/>
        <v>6315.474407292612</v>
      </c>
      <c r="G37" s="47">
        <f t="shared" si="4"/>
        <v>3924.2538620037553</v>
      </c>
      <c r="H37" s="31">
        <v>24</v>
      </c>
      <c r="I37" s="32">
        <v>51</v>
      </c>
      <c r="J37" s="32">
        <v>0</v>
      </c>
      <c r="K37" s="33" t="s">
        <v>5</v>
      </c>
      <c r="L37" s="31">
        <v>67</v>
      </c>
      <c r="M37" s="32">
        <v>2</v>
      </c>
      <c r="N37" s="32">
        <v>0</v>
      </c>
      <c r="O37" s="33" t="s">
        <v>12</v>
      </c>
      <c r="P37" s="7">
        <f t="shared" si="5"/>
        <v>24.85</v>
      </c>
      <c r="Q37" s="8">
        <f t="shared" si="6"/>
        <v>67.03333333333333</v>
      </c>
      <c r="R37" s="9">
        <f t="shared" si="7"/>
        <v>0.43371431912059094</v>
      </c>
      <c r="S37" s="10">
        <f t="shared" si="7"/>
        <v>1.1699523752535321</v>
      </c>
      <c r="T37" s="25">
        <f t="shared" si="8"/>
        <v>0.5476154201972026</v>
      </c>
      <c r="U37" s="25">
        <f t="shared" si="26"/>
        <v>0.991284634640184</v>
      </c>
      <c r="V37" s="26">
        <f t="shared" si="9"/>
        <v>6315.474407292612</v>
      </c>
      <c r="W37" s="27">
        <f t="shared" si="10"/>
        <v>3924.2538620037553</v>
      </c>
      <c r="X37" s="28">
        <f t="shared" si="11"/>
        <v>-0.01612829351919277</v>
      </c>
      <c r="Y37" s="25">
        <f t="shared" si="27"/>
        <v>-0.01612829351919277</v>
      </c>
      <c r="Z37" s="29">
        <f t="shared" si="12"/>
        <v>90.92412321645818</v>
      </c>
      <c r="AA37" s="30">
        <f t="shared" si="13"/>
        <v>90.92412321645818</v>
      </c>
      <c r="AB37" s="15">
        <f t="shared" si="14"/>
        <v>114.85</v>
      </c>
      <c r="AC37" s="16">
        <f t="shared" si="28"/>
        <v>11</v>
      </c>
      <c r="AD37" s="17">
        <f t="shared" si="15"/>
        <v>4</v>
      </c>
      <c r="AE37" s="18">
        <f t="shared" si="16"/>
        <v>20</v>
      </c>
      <c r="AF37" s="19" t="str">
        <f t="shared" si="17"/>
        <v>L</v>
      </c>
      <c r="AG37" s="20" t="str">
        <f t="shared" si="18"/>
        <v>4</v>
      </c>
      <c r="AH37" s="21" t="str">
        <f t="shared" si="19"/>
        <v>u</v>
      </c>
      <c r="AI37" s="22">
        <f t="shared" si="20"/>
        <v>247.03333333333333</v>
      </c>
      <c r="AJ37" s="16">
        <f t="shared" si="29"/>
        <v>12</v>
      </c>
      <c r="AK37" s="17">
        <f t="shared" si="21"/>
        <v>3.5</v>
      </c>
      <c r="AL37" s="18">
        <f t="shared" si="22"/>
        <v>12</v>
      </c>
      <c r="AM37" s="19" t="str">
        <f t="shared" si="23"/>
        <v>M</v>
      </c>
      <c r="AN37" s="20" t="str">
        <f t="shared" si="24"/>
        <v>3</v>
      </c>
      <c r="AO37" s="21" t="str">
        <f t="shared" si="25"/>
        <v>m</v>
      </c>
    </row>
    <row r="38" spans="1:41" ht="18" thickBot="1" thickTop="1">
      <c r="A38" s="34" t="s">
        <v>67</v>
      </c>
      <c r="B38" s="57" t="s">
        <v>68</v>
      </c>
      <c r="C38" s="60" t="str">
        <f t="shared" si="0"/>
        <v>PL05sb</v>
      </c>
      <c r="D38" s="42">
        <f t="shared" si="1"/>
        <v>50.43535789782232</v>
      </c>
      <c r="E38" s="43">
        <f t="shared" si="2"/>
        <v>230.4353578978223</v>
      </c>
      <c r="F38" s="46">
        <f t="shared" si="3"/>
        <v>9781.346011386933</v>
      </c>
      <c r="G38" s="47">
        <f t="shared" si="4"/>
        <v>6077.84663278135</v>
      </c>
      <c r="H38" s="31">
        <v>25</v>
      </c>
      <c r="I38" s="32">
        <v>5</v>
      </c>
      <c r="J38" s="32">
        <v>0</v>
      </c>
      <c r="K38" s="33" t="s">
        <v>5</v>
      </c>
      <c r="L38" s="31">
        <v>121</v>
      </c>
      <c r="M38" s="32">
        <v>32</v>
      </c>
      <c r="N38" s="32">
        <v>0</v>
      </c>
      <c r="O38" s="33" t="s">
        <v>12</v>
      </c>
      <c r="P38" s="7">
        <f t="shared" si="5"/>
        <v>25.083333333333332</v>
      </c>
      <c r="Q38" s="8">
        <f t="shared" si="6"/>
        <v>121.53333333333333</v>
      </c>
      <c r="R38" s="9">
        <f t="shared" si="7"/>
        <v>0.437786754041911</v>
      </c>
      <c r="S38" s="10">
        <f t="shared" si="7"/>
        <v>2.1211568175904416</v>
      </c>
      <c r="T38" s="25">
        <f t="shared" si="8"/>
        <v>0.03549676148889458</v>
      </c>
      <c r="U38" s="25">
        <f t="shared" si="26"/>
        <v>1.535292106637409</v>
      </c>
      <c r="V38" s="26">
        <f t="shared" si="9"/>
        <v>9781.346011386933</v>
      </c>
      <c r="W38" s="27">
        <f t="shared" si="10"/>
        <v>6077.84663278135</v>
      </c>
      <c r="X38" s="28">
        <f t="shared" si="11"/>
        <v>0.636948375641777</v>
      </c>
      <c r="Y38" s="25">
        <f t="shared" si="27"/>
        <v>0.636948375641777</v>
      </c>
      <c r="Z38" s="29">
        <f t="shared" si="12"/>
        <v>50.43535789782232</v>
      </c>
      <c r="AA38" s="30">
        <f t="shared" si="13"/>
        <v>50.43535789782232</v>
      </c>
      <c r="AB38" s="15">
        <f t="shared" si="14"/>
        <v>115.08333333333333</v>
      </c>
      <c r="AC38" s="16">
        <f t="shared" si="28"/>
        <v>11</v>
      </c>
      <c r="AD38" s="17">
        <f t="shared" si="15"/>
        <v>5</v>
      </c>
      <c r="AE38" s="18">
        <f t="shared" si="16"/>
        <v>1</v>
      </c>
      <c r="AF38" s="19" t="str">
        <f t="shared" si="17"/>
        <v>L</v>
      </c>
      <c r="AG38" s="20" t="str">
        <f t="shared" si="18"/>
        <v>5</v>
      </c>
      <c r="AH38" s="21" t="str">
        <f t="shared" si="19"/>
        <v>b</v>
      </c>
      <c r="AI38" s="22">
        <f t="shared" si="20"/>
        <v>301.5333333333333</v>
      </c>
      <c r="AJ38" s="16">
        <f t="shared" si="29"/>
        <v>15</v>
      </c>
      <c r="AK38" s="17">
        <f t="shared" si="21"/>
        <v>0.5</v>
      </c>
      <c r="AL38" s="18">
        <f t="shared" si="22"/>
        <v>18</v>
      </c>
      <c r="AM38" s="19" t="str">
        <f t="shared" si="23"/>
        <v>P</v>
      </c>
      <c r="AN38" s="20" t="str">
        <f t="shared" si="24"/>
        <v>0</v>
      </c>
      <c r="AO38" s="21" t="str">
        <f t="shared" si="25"/>
        <v>s</v>
      </c>
    </row>
    <row r="39" spans="1:41" ht="18" thickBot="1" thickTop="1">
      <c r="A39" s="34" t="s">
        <v>69</v>
      </c>
      <c r="B39" s="57" t="s">
        <v>70</v>
      </c>
      <c r="C39" s="60" t="str">
        <f t="shared" si="0"/>
        <v>MM89al</v>
      </c>
      <c r="D39" s="42">
        <f t="shared" si="1"/>
        <v>71.43175435998144</v>
      </c>
      <c r="E39" s="43">
        <f t="shared" si="2"/>
        <v>251.43175435998143</v>
      </c>
      <c r="F39" s="46">
        <f t="shared" si="3"/>
        <v>5810.58651658298</v>
      </c>
      <c r="G39" s="47">
        <f t="shared" si="4"/>
        <v>3610.5310714073203</v>
      </c>
      <c r="H39" s="31">
        <v>39</v>
      </c>
      <c r="I39" s="32">
        <v>29</v>
      </c>
      <c r="J39" s="32">
        <v>0</v>
      </c>
      <c r="K39" s="33" t="s">
        <v>5</v>
      </c>
      <c r="L39" s="31">
        <v>76</v>
      </c>
      <c r="M39" s="32">
        <v>2</v>
      </c>
      <c r="N39" s="32">
        <v>0</v>
      </c>
      <c r="O39" s="33" t="s">
        <v>12</v>
      </c>
      <c r="P39" s="7">
        <f>(H39+(I39/60)+(J39/3600))*IF(K39="N",1,-1)</f>
        <v>39.483333333333334</v>
      </c>
      <c r="Q39" s="8">
        <f>((L39)+(M39/60)+(N39/3600))*IF(O39="E",1,-1)</f>
        <v>76.03333333333333</v>
      </c>
      <c r="R39" s="9">
        <f t="shared" si="7"/>
        <v>0.6891141663290945</v>
      </c>
      <c r="S39" s="10">
        <f t="shared" si="7"/>
        <v>1.3270320079330218</v>
      </c>
      <c r="T39" s="25">
        <f>SIN($R$5)*SIN(R39)+COS($R$5)*COS(R39)*COS(S39-$S$5)</f>
        <v>0.6121364083887602</v>
      </c>
      <c r="U39" s="25">
        <f t="shared" si="26"/>
        <v>0.9120368100114551</v>
      </c>
      <c r="V39" s="26">
        <f t="shared" si="9"/>
        <v>5810.58651658298</v>
      </c>
      <c r="W39" s="27">
        <f t="shared" si="10"/>
        <v>3610.5310714073203</v>
      </c>
      <c r="X39" s="28">
        <f>(SIN(R39)-SIN($R$5)*T39)/(COS($R$5)*SIN(U39))</f>
        <v>0.3184339899003279</v>
      </c>
      <c r="Y39" s="25">
        <f t="shared" si="27"/>
        <v>0.3184339899003279</v>
      </c>
      <c r="Z39" s="29">
        <f t="shared" si="12"/>
        <v>71.43175435998144</v>
      </c>
      <c r="AA39" s="30">
        <f t="shared" si="13"/>
        <v>71.43175435998144</v>
      </c>
      <c r="AB39" s="15">
        <f>90+P39</f>
        <v>129.48333333333335</v>
      </c>
      <c r="AC39" s="16">
        <f t="shared" si="28"/>
        <v>12</v>
      </c>
      <c r="AD39" s="17">
        <f>INT(AB39-(10*AC39))</f>
        <v>9</v>
      </c>
      <c r="AE39" s="18">
        <f>INT(24*(AB39-(10*AC39)-AD39))</f>
        <v>11</v>
      </c>
      <c r="AF39" s="19" t="str">
        <f>CHAR(AC39+CODE("A"))</f>
        <v>M</v>
      </c>
      <c r="AG39" s="20" t="str">
        <f>CHAR(AD39+CODE("0"))</f>
        <v>9</v>
      </c>
      <c r="AH39" s="21" t="str">
        <f>CHAR(AE39+CODE("a"))</f>
        <v>l</v>
      </c>
      <c r="AI39" s="22">
        <f>180+Q39</f>
        <v>256.0333333333333</v>
      </c>
      <c r="AJ39" s="16">
        <f t="shared" si="29"/>
        <v>12</v>
      </c>
      <c r="AK39" s="17">
        <f>INT(AI39-(20*AJ39))/2</f>
        <v>8</v>
      </c>
      <c r="AL39" s="18">
        <f>INT((MOD(INT(AI39),2)+(AI39-((20*AJ39)+(2*AK39))))*12)</f>
        <v>0</v>
      </c>
      <c r="AM39" s="19" t="str">
        <f>CHAR(AJ39+CODE("A"))</f>
        <v>M</v>
      </c>
      <c r="AN39" s="20" t="str">
        <f>CHAR(AK39+CODE("0"))</f>
        <v>8</v>
      </c>
      <c r="AO39" s="21" t="str">
        <f>CHAR(AL39+CODE("a"))</f>
        <v>a</v>
      </c>
    </row>
    <row r="40" spans="1:41" ht="18" thickBot="1" thickTop="1">
      <c r="A40" s="34" t="s">
        <v>69</v>
      </c>
      <c r="B40" s="57" t="s">
        <v>71</v>
      </c>
      <c r="C40" s="60" t="str">
        <f t="shared" si="0"/>
        <v>NL59nq</v>
      </c>
      <c r="D40" s="42">
        <f t="shared" si="1"/>
        <v>69.55270467888596</v>
      </c>
      <c r="E40" s="43">
        <f t="shared" si="2"/>
        <v>249.55270467888596</v>
      </c>
      <c r="F40" s="46">
        <f t="shared" si="3"/>
        <v>7559.769001601509</v>
      </c>
      <c r="G40" s="47">
        <f t="shared" si="4"/>
        <v>4697.422677563939</v>
      </c>
      <c r="H40" s="31">
        <v>29</v>
      </c>
      <c r="I40" s="32">
        <v>40</v>
      </c>
      <c r="J40" s="32">
        <v>0</v>
      </c>
      <c r="K40" s="33" t="s">
        <v>5</v>
      </c>
      <c r="L40" s="31">
        <v>91</v>
      </c>
      <c r="M40" s="32">
        <v>9</v>
      </c>
      <c r="N40" s="32">
        <v>0</v>
      </c>
      <c r="O40" s="33" t="s">
        <v>12</v>
      </c>
      <c r="P40" s="7">
        <f t="shared" si="5"/>
        <v>29.666666666666668</v>
      </c>
      <c r="Q40" s="8">
        <f t="shared" si="6"/>
        <v>91.15</v>
      </c>
      <c r="R40" s="9">
        <f t="shared" si="7"/>
        <v>0.5177810114249844</v>
      </c>
      <c r="S40" s="10">
        <f t="shared" si="7"/>
        <v>1.5908676131928314</v>
      </c>
      <c r="T40" s="25">
        <f t="shared" si="8"/>
        <v>0.3748228451438426</v>
      </c>
      <c r="U40" s="25">
        <f t="shared" si="26"/>
        <v>1.1865906453620325</v>
      </c>
      <c r="V40" s="26">
        <f t="shared" si="9"/>
        <v>7559.769001601509</v>
      </c>
      <c r="W40" s="27">
        <f t="shared" si="10"/>
        <v>4697.422677563939</v>
      </c>
      <c r="X40" s="28">
        <f t="shared" si="11"/>
        <v>0.349345616401817</v>
      </c>
      <c r="Y40" s="25">
        <f t="shared" si="27"/>
        <v>0.349345616401817</v>
      </c>
      <c r="Z40" s="29">
        <f t="shared" si="12"/>
        <v>69.55270467888596</v>
      </c>
      <c r="AA40" s="30">
        <f t="shared" si="13"/>
        <v>69.55270467888596</v>
      </c>
      <c r="AB40" s="15">
        <f t="shared" si="14"/>
        <v>119.66666666666667</v>
      </c>
      <c r="AC40" s="16">
        <f t="shared" si="28"/>
        <v>11</v>
      </c>
      <c r="AD40" s="17">
        <f t="shared" si="15"/>
        <v>9</v>
      </c>
      <c r="AE40" s="18">
        <f t="shared" si="16"/>
        <v>16</v>
      </c>
      <c r="AF40" s="19" t="str">
        <f t="shared" si="17"/>
        <v>L</v>
      </c>
      <c r="AG40" s="20" t="str">
        <f t="shared" si="18"/>
        <v>9</v>
      </c>
      <c r="AH40" s="21" t="str">
        <f t="shared" si="19"/>
        <v>q</v>
      </c>
      <c r="AI40" s="22">
        <f t="shared" si="20"/>
        <v>271.15</v>
      </c>
      <c r="AJ40" s="16">
        <f t="shared" si="29"/>
        <v>13</v>
      </c>
      <c r="AK40" s="17">
        <f t="shared" si="21"/>
        <v>5.5</v>
      </c>
      <c r="AL40" s="18">
        <f t="shared" si="22"/>
        <v>13</v>
      </c>
      <c r="AM40" s="19" t="str">
        <f t="shared" si="23"/>
        <v>N</v>
      </c>
      <c r="AN40" s="20" t="str">
        <f t="shared" si="24"/>
        <v>5</v>
      </c>
      <c r="AO40" s="21" t="str">
        <f t="shared" si="25"/>
        <v>n</v>
      </c>
    </row>
    <row r="41" spans="1:41" ht="18" thickBot="1" thickTop="1">
      <c r="A41" s="34" t="s">
        <v>72</v>
      </c>
      <c r="B41" s="57" t="s">
        <v>73</v>
      </c>
      <c r="C41" s="60" t="str">
        <f t="shared" si="0"/>
        <v>OM89fv</v>
      </c>
      <c r="D41" s="42">
        <f t="shared" si="1"/>
        <v>45.7455553186307</v>
      </c>
      <c r="E41" s="43">
        <f t="shared" si="2"/>
        <v>225.7455553186307</v>
      </c>
      <c r="F41" s="46">
        <f t="shared" si="3"/>
        <v>8142.829655265653</v>
      </c>
      <c r="G41" s="47">
        <f t="shared" si="4"/>
        <v>5059.7197710779055</v>
      </c>
      <c r="H41" s="31">
        <v>39</v>
      </c>
      <c r="I41" s="32">
        <v>55</v>
      </c>
      <c r="J41" s="32">
        <v>0</v>
      </c>
      <c r="K41" s="33" t="s">
        <v>5</v>
      </c>
      <c r="L41" s="31">
        <v>116</v>
      </c>
      <c r="M41" s="32">
        <v>25</v>
      </c>
      <c r="N41" s="32">
        <v>0</v>
      </c>
      <c r="O41" s="33" t="s">
        <v>12</v>
      </c>
      <c r="P41" s="7">
        <f t="shared" si="5"/>
        <v>39.916666666666664</v>
      </c>
      <c r="Q41" s="8">
        <f t="shared" si="6"/>
        <v>116.41666666666667</v>
      </c>
      <c r="R41" s="9">
        <f t="shared" si="7"/>
        <v>0.6966772597544032</v>
      </c>
      <c r="S41" s="10">
        <f t="shared" si="7"/>
        <v>2.0318541375300656</v>
      </c>
      <c r="T41" s="25">
        <f t="shared" si="8"/>
        <v>0.2885267222707104</v>
      </c>
      <c r="U41" s="25">
        <f t="shared" si="26"/>
        <v>1.2781085630616313</v>
      </c>
      <c r="V41" s="26">
        <f t="shared" si="9"/>
        <v>8142.829655265653</v>
      </c>
      <c r="W41" s="27">
        <f t="shared" si="10"/>
        <v>5059.7197710779055</v>
      </c>
      <c r="X41" s="28">
        <f t="shared" si="11"/>
        <v>0.6978460243811612</v>
      </c>
      <c r="Y41" s="25">
        <f t="shared" si="27"/>
        <v>0.6978460243811612</v>
      </c>
      <c r="Z41" s="29">
        <f t="shared" si="12"/>
        <v>45.7455553186307</v>
      </c>
      <c r="AA41" s="30">
        <f t="shared" si="13"/>
        <v>45.7455553186307</v>
      </c>
      <c r="AB41" s="15">
        <f t="shared" si="14"/>
        <v>129.91666666666666</v>
      </c>
      <c r="AC41" s="16">
        <f t="shared" si="28"/>
        <v>12</v>
      </c>
      <c r="AD41" s="17">
        <f t="shared" si="15"/>
        <v>9</v>
      </c>
      <c r="AE41" s="18">
        <f t="shared" si="16"/>
        <v>21</v>
      </c>
      <c r="AF41" s="19" t="str">
        <f t="shared" si="17"/>
        <v>M</v>
      </c>
      <c r="AG41" s="20" t="str">
        <f t="shared" si="18"/>
        <v>9</v>
      </c>
      <c r="AH41" s="21" t="str">
        <f t="shared" si="19"/>
        <v>v</v>
      </c>
      <c r="AI41" s="22">
        <f t="shared" si="20"/>
        <v>296.4166666666667</v>
      </c>
      <c r="AJ41" s="16">
        <f t="shared" si="29"/>
        <v>14</v>
      </c>
      <c r="AK41" s="17">
        <f t="shared" si="21"/>
        <v>8</v>
      </c>
      <c r="AL41" s="18">
        <f t="shared" si="22"/>
        <v>5</v>
      </c>
      <c r="AM41" s="19" t="str">
        <f t="shared" si="23"/>
        <v>O</v>
      </c>
      <c r="AN41" s="20" t="str">
        <f t="shared" si="24"/>
        <v>8</v>
      </c>
      <c r="AO41" s="21" t="str">
        <f t="shared" si="25"/>
        <v>f</v>
      </c>
    </row>
    <row r="42" spans="1:41" ht="18" thickBot="1" thickTop="1">
      <c r="A42" s="34" t="s">
        <v>74</v>
      </c>
      <c r="B42" s="57" t="s">
        <v>75</v>
      </c>
      <c r="C42" s="60" t="str">
        <f t="shared" si="0"/>
        <v>PM01re</v>
      </c>
      <c r="D42" s="42">
        <f t="shared" si="1"/>
        <v>47.24031817990965</v>
      </c>
      <c r="E42" s="43">
        <f t="shared" si="2"/>
        <v>227.24031817990965</v>
      </c>
      <c r="F42" s="46">
        <f t="shared" si="3"/>
        <v>9204.892804487028</v>
      </c>
      <c r="G42" s="47">
        <f t="shared" si="4"/>
        <v>5719.655216340924</v>
      </c>
      <c r="H42" s="31">
        <v>31</v>
      </c>
      <c r="I42" s="32">
        <v>10</v>
      </c>
      <c r="J42" s="32">
        <v>0</v>
      </c>
      <c r="K42" s="33" t="s">
        <v>5</v>
      </c>
      <c r="L42" s="31">
        <v>121</v>
      </c>
      <c r="M42" s="32">
        <v>28</v>
      </c>
      <c r="N42" s="32">
        <v>0</v>
      </c>
      <c r="O42" s="33" t="s">
        <v>12</v>
      </c>
      <c r="P42" s="7">
        <f t="shared" si="5"/>
        <v>31.166666666666668</v>
      </c>
      <c r="Q42" s="8">
        <f t="shared" si="6"/>
        <v>121.46666666666667</v>
      </c>
      <c r="R42" s="9">
        <f aca="true" t="shared" si="30" ref="R42:S63">RADIANS(P42)</f>
        <v>0.5439609502048994</v>
      </c>
      <c r="S42" s="10">
        <f t="shared" si="30"/>
        <v>2.119993264755779</v>
      </c>
      <c r="T42" s="25">
        <f t="shared" si="8"/>
        <v>0.12565201213294624</v>
      </c>
      <c r="U42" s="25">
        <f t="shared" si="26"/>
        <v>1.444811301912891</v>
      </c>
      <c r="V42" s="26">
        <f t="shared" si="9"/>
        <v>9204.892804487028</v>
      </c>
      <c r="W42" s="27">
        <f t="shared" si="10"/>
        <v>5719.655216340924</v>
      </c>
      <c r="X42" s="28">
        <f t="shared" si="11"/>
        <v>0.6789248213930117</v>
      </c>
      <c r="Y42" s="25">
        <f t="shared" si="27"/>
        <v>0.6789248213930117</v>
      </c>
      <c r="Z42" s="29">
        <f t="shared" si="12"/>
        <v>47.24031817990965</v>
      </c>
      <c r="AA42" s="30">
        <f t="shared" si="13"/>
        <v>47.24031817990965</v>
      </c>
      <c r="AB42" s="15">
        <f t="shared" si="14"/>
        <v>121.16666666666667</v>
      </c>
      <c r="AC42" s="16">
        <f t="shared" si="28"/>
        <v>12</v>
      </c>
      <c r="AD42" s="17">
        <f t="shared" si="15"/>
        <v>1</v>
      </c>
      <c r="AE42" s="18">
        <f t="shared" si="16"/>
        <v>4</v>
      </c>
      <c r="AF42" s="19" t="str">
        <f t="shared" si="17"/>
        <v>M</v>
      </c>
      <c r="AG42" s="20" t="str">
        <f t="shared" si="18"/>
        <v>1</v>
      </c>
      <c r="AH42" s="21" t="str">
        <f t="shared" si="19"/>
        <v>e</v>
      </c>
      <c r="AI42" s="22">
        <f t="shared" si="20"/>
        <v>301.4666666666667</v>
      </c>
      <c r="AJ42" s="16">
        <f t="shared" si="29"/>
        <v>15</v>
      </c>
      <c r="AK42" s="17">
        <f t="shared" si="21"/>
        <v>0.5</v>
      </c>
      <c r="AL42" s="18">
        <f t="shared" si="22"/>
        <v>17</v>
      </c>
      <c r="AM42" s="19" t="str">
        <f t="shared" si="23"/>
        <v>P</v>
      </c>
      <c r="AN42" s="20" t="str">
        <f t="shared" si="24"/>
        <v>0</v>
      </c>
      <c r="AO42" s="21" t="str">
        <f t="shared" si="25"/>
        <v>r</v>
      </c>
    </row>
    <row r="43" spans="1:41" ht="18" thickBot="1" thickTop="1">
      <c r="A43" s="34" t="s">
        <v>76</v>
      </c>
      <c r="B43" s="57" t="s">
        <v>77</v>
      </c>
      <c r="C43" s="60" t="str">
        <f>IF(D43&lt;&gt;"",AM43&amp;AF43&amp;AN43&amp;AG43&amp;AO43&amp;AH43,"")</f>
        <v>OL39gs</v>
      </c>
      <c r="D43" s="42">
        <f>IF(F43="","",IF(ISERR(AA43),"  N/A  ",AA43))</f>
        <v>58.7289586038245</v>
      </c>
      <c r="E43" s="43">
        <f t="shared" si="2"/>
        <v>238.7289586038245</v>
      </c>
      <c r="F43" s="46">
        <f>IF(H43+I43+J43+L43+M43+N43&gt;0,V43,"")</f>
        <v>8509.976481969104</v>
      </c>
      <c r="G43" s="47">
        <f>IF(F43="","",W43)</f>
        <v>5287.854232512781</v>
      </c>
      <c r="H43" s="31">
        <v>29</v>
      </c>
      <c r="I43" s="32">
        <v>46</v>
      </c>
      <c r="J43" s="32">
        <v>0</v>
      </c>
      <c r="K43" s="33" t="s">
        <v>5</v>
      </c>
      <c r="L43" s="31">
        <v>106</v>
      </c>
      <c r="M43" s="32">
        <v>34</v>
      </c>
      <c r="N43" s="32">
        <v>0</v>
      </c>
      <c r="O43" s="33" t="s">
        <v>12</v>
      </c>
      <c r="P43" s="7">
        <f>(H43+(I43/60)+(J43/3600))*IF(K43="N",1,-1)</f>
        <v>29.766666666666666</v>
      </c>
      <c r="Q43" s="8">
        <f>((L43)+(M43/60)+(N43/3600))*IF(O43="E",1,-1)</f>
        <v>106.56666666666666</v>
      </c>
      <c r="R43" s="9">
        <f t="shared" si="30"/>
        <v>0.5195263406769788</v>
      </c>
      <c r="S43" s="10">
        <f t="shared" si="30"/>
        <v>1.8599392062086237</v>
      </c>
      <c r="T43" s="25">
        <f>SIN($R$5)*SIN(R43)+COS($R$5)*COS(R43)*COS(S43-$S$5)</f>
        <v>0.23290128345020022</v>
      </c>
      <c r="U43" s="25">
        <f t="shared" si="26"/>
        <v>1.335736380783096</v>
      </c>
      <c r="V43" s="26">
        <f t="shared" si="9"/>
        <v>8509.976481969104</v>
      </c>
      <c r="W43" s="27">
        <f t="shared" si="10"/>
        <v>5287.854232512781</v>
      </c>
      <c r="X43" s="28">
        <f>(SIN(R43)-SIN($R$5)*T43)/(COS($R$5)*SIN(U43))</f>
        <v>0.5190871824104782</v>
      </c>
      <c r="Y43" s="25">
        <f t="shared" si="27"/>
        <v>0.5190871824104782</v>
      </c>
      <c r="Z43" s="29">
        <f t="shared" si="12"/>
        <v>58.7289586038245</v>
      </c>
      <c r="AA43" s="30">
        <f t="shared" si="13"/>
        <v>58.7289586038245</v>
      </c>
      <c r="AB43" s="15">
        <f>90+P43</f>
        <v>119.76666666666667</v>
      </c>
      <c r="AC43" s="16">
        <f t="shared" si="28"/>
        <v>11</v>
      </c>
      <c r="AD43" s="17">
        <f>INT(AB43-(10*AC43))</f>
        <v>9</v>
      </c>
      <c r="AE43" s="18">
        <f>INT(24*(AB43-(10*AC43)-AD43))</f>
        <v>18</v>
      </c>
      <c r="AF43" s="19" t="str">
        <f>CHAR(AC43+CODE("A"))</f>
        <v>L</v>
      </c>
      <c r="AG43" s="20" t="str">
        <f>CHAR(AD43+CODE("0"))</f>
        <v>9</v>
      </c>
      <c r="AH43" s="21" t="str">
        <f>CHAR(AE43+CODE("a"))</f>
        <v>s</v>
      </c>
      <c r="AI43" s="22">
        <f>180+Q43</f>
        <v>286.56666666666666</v>
      </c>
      <c r="AJ43" s="16">
        <f t="shared" si="29"/>
        <v>14</v>
      </c>
      <c r="AK43" s="17">
        <f>INT(AI43-(20*AJ43))/2</f>
        <v>3</v>
      </c>
      <c r="AL43" s="18">
        <f>INT((MOD(INT(AI43),2)+(AI43-((20*AJ43)+(2*AK43))))*12)</f>
        <v>6</v>
      </c>
      <c r="AM43" s="19" t="str">
        <f>CHAR(AJ43+CODE("A"))</f>
        <v>O</v>
      </c>
      <c r="AN43" s="20" t="str">
        <f>CHAR(AK43+CODE("0"))</f>
        <v>3</v>
      </c>
      <c r="AO43" s="21" t="str">
        <f>CHAR(AL43+CODE("a"))</f>
        <v>g</v>
      </c>
    </row>
    <row r="44" spans="1:41" ht="18" thickBot="1" thickTop="1">
      <c r="A44" s="34" t="s">
        <v>78</v>
      </c>
      <c r="B44" s="57" t="s">
        <v>79</v>
      </c>
      <c r="C44" s="60" t="str">
        <f t="shared" si="0"/>
        <v>KG64ha</v>
      </c>
      <c r="D44" s="42">
        <f t="shared" si="1"/>
        <v>150.61834272913907</v>
      </c>
      <c r="E44" s="43">
        <f t="shared" si="2"/>
        <v>330.61834272913904</v>
      </c>
      <c r="F44" s="46">
        <f t="shared" si="3"/>
        <v>9191.377814289757</v>
      </c>
      <c r="G44" s="47">
        <f t="shared" si="4"/>
        <v>5711.25739076897</v>
      </c>
      <c r="H44" s="31">
        <v>25</v>
      </c>
      <c r="I44" s="32">
        <v>58</v>
      </c>
      <c r="J44" s="32">
        <v>0</v>
      </c>
      <c r="K44" s="33" t="s">
        <v>11</v>
      </c>
      <c r="L44" s="31">
        <v>32</v>
      </c>
      <c r="M44" s="32">
        <v>35</v>
      </c>
      <c r="N44" s="32">
        <v>0</v>
      </c>
      <c r="O44" s="33" t="s">
        <v>12</v>
      </c>
      <c r="P44" s="7">
        <f t="shared" si="5"/>
        <v>-25.966666666666665</v>
      </c>
      <c r="Q44" s="8">
        <f t="shared" si="6"/>
        <v>32.583333333333336</v>
      </c>
      <c r="R44" s="9">
        <f t="shared" si="30"/>
        <v>-0.4532038291011942</v>
      </c>
      <c r="S44" s="10">
        <f t="shared" si="30"/>
        <v>0.5686864479414857</v>
      </c>
      <c r="T44" s="25">
        <f t="shared" si="8"/>
        <v>0.12775624447246492</v>
      </c>
      <c r="U44" s="25">
        <f t="shared" si="26"/>
        <v>1.442689972420304</v>
      </c>
      <c r="V44" s="26">
        <f t="shared" si="9"/>
        <v>9191.377814289757</v>
      </c>
      <c r="W44" s="27">
        <f t="shared" si="10"/>
        <v>5711.25739076897</v>
      </c>
      <c r="X44" s="28">
        <f t="shared" si="11"/>
        <v>-0.8713709248991034</v>
      </c>
      <c r="Y44" s="25">
        <f t="shared" si="27"/>
        <v>-0.8713709248991034</v>
      </c>
      <c r="Z44" s="29">
        <f t="shared" si="12"/>
        <v>150.61834272913907</v>
      </c>
      <c r="AA44" s="30">
        <f t="shared" si="13"/>
        <v>150.61834272913907</v>
      </c>
      <c r="AB44" s="15">
        <f t="shared" si="14"/>
        <v>64.03333333333333</v>
      </c>
      <c r="AC44" s="16">
        <f t="shared" si="28"/>
        <v>6</v>
      </c>
      <c r="AD44" s="17">
        <f t="shared" si="15"/>
        <v>4</v>
      </c>
      <c r="AE44" s="18">
        <f t="shared" si="16"/>
        <v>0</v>
      </c>
      <c r="AF44" s="19" t="str">
        <f t="shared" si="17"/>
        <v>G</v>
      </c>
      <c r="AG44" s="20" t="str">
        <f t="shared" si="18"/>
        <v>4</v>
      </c>
      <c r="AH44" s="21" t="str">
        <f t="shared" si="19"/>
        <v>a</v>
      </c>
      <c r="AI44" s="22">
        <f t="shared" si="20"/>
        <v>212.58333333333334</v>
      </c>
      <c r="AJ44" s="16">
        <f t="shared" si="29"/>
        <v>10</v>
      </c>
      <c r="AK44" s="17">
        <f t="shared" si="21"/>
        <v>6</v>
      </c>
      <c r="AL44" s="18">
        <f t="shared" si="22"/>
        <v>7</v>
      </c>
      <c r="AM44" s="19" t="str">
        <f t="shared" si="23"/>
        <v>K</v>
      </c>
      <c r="AN44" s="20" t="str">
        <f t="shared" si="24"/>
        <v>6</v>
      </c>
      <c r="AO44" s="21" t="str">
        <f t="shared" si="25"/>
        <v>h</v>
      </c>
    </row>
    <row r="45" spans="1:41" ht="18" thickBot="1" thickTop="1">
      <c r="A45" s="34" t="s">
        <v>80</v>
      </c>
      <c r="B45" s="57" t="s">
        <v>81</v>
      </c>
      <c r="C45" s="60" t="str">
        <f t="shared" si="0"/>
        <v>FF46pm</v>
      </c>
      <c r="D45" s="42">
        <f t="shared" si="1"/>
        <v>234.53228107426216</v>
      </c>
      <c r="E45" s="43">
        <f t="shared" si="2"/>
        <v>54.53228107426219</v>
      </c>
      <c r="F45" s="46">
        <f t="shared" si="3"/>
        <v>11676.004516107043</v>
      </c>
      <c r="G45" s="47">
        <f t="shared" si="4"/>
        <v>7255.132846741882</v>
      </c>
      <c r="H45" s="31">
        <v>33</v>
      </c>
      <c r="I45" s="32">
        <v>28</v>
      </c>
      <c r="J45" s="32">
        <v>0</v>
      </c>
      <c r="K45" s="33" t="s">
        <v>11</v>
      </c>
      <c r="L45" s="31">
        <v>70</v>
      </c>
      <c r="M45" s="32">
        <v>45</v>
      </c>
      <c r="N45" s="32">
        <v>0</v>
      </c>
      <c r="O45" s="33" t="s">
        <v>7</v>
      </c>
      <c r="P45" s="7">
        <f t="shared" si="5"/>
        <v>-33.46666666666667</v>
      </c>
      <c r="Q45" s="8">
        <f t="shared" si="6"/>
        <v>-70.75</v>
      </c>
      <c r="R45" s="9">
        <f t="shared" si="30"/>
        <v>-0.584103523000769</v>
      </c>
      <c r="S45" s="10">
        <f t="shared" si="30"/>
        <v>-1.2348204457859882</v>
      </c>
      <c r="T45" s="25">
        <f t="shared" si="8"/>
        <v>-0.2589004934295517</v>
      </c>
      <c r="U45" s="25">
        <f t="shared" si="26"/>
        <v>1.8326800370596519</v>
      </c>
      <c r="V45" s="26">
        <f t="shared" si="9"/>
        <v>11676.004516107043</v>
      </c>
      <c r="W45" s="27">
        <f t="shared" si="10"/>
        <v>7255.132846741882</v>
      </c>
      <c r="X45" s="28">
        <f t="shared" si="11"/>
        <v>-0.5802441819040329</v>
      </c>
      <c r="Y45" s="25">
        <f t="shared" si="27"/>
        <v>-0.5802441819040329</v>
      </c>
      <c r="Z45" s="29">
        <f t="shared" si="12"/>
        <v>125.46771892573784</v>
      </c>
      <c r="AA45" s="30">
        <f t="shared" si="13"/>
        <v>234.53228107426216</v>
      </c>
      <c r="AB45" s="15">
        <f t="shared" si="14"/>
        <v>56.53333333333333</v>
      </c>
      <c r="AC45" s="16">
        <f t="shared" si="28"/>
        <v>5</v>
      </c>
      <c r="AD45" s="17">
        <f t="shared" si="15"/>
        <v>6</v>
      </c>
      <c r="AE45" s="18">
        <f t="shared" si="16"/>
        <v>12</v>
      </c>
      <c r="AF45" s="19" t="str">
        <f t="shared" si="17"/>
        <v>F</v>
      </c>
      <c r="AG45" s="20" t="str">
        <f t="shared" si="18"/>
        <v>6</v>
      </c>
      <c r="AH45" s="21" t="str">
        <f t="shared" si="19"/>
        <v>m</v>
      </c>
      <c r="AI45" s="22">
        <f t="shared" si="20"/>
        <v>109.25</v>
      </c>
      <c r="AJ45" s="16">
        <f t="shared" si="29"/>
        <v>5</v>
      </c>
      <c r="AK45" s="17">
        <f t="shared" si="21"/>
        <v>4.5</v>
      </c>
      <c r="AL45" s="18">
        <f t="shared" si="22"/>
        <v>15</v>
      </c>
      <c r="AM45" s="19" t="str">
        <f t="shared" si="23"/>
        <v>F</v>
      </c>
      <c r="AN45" s="20" t="str">
        <f t="shared" si="24"/>
        <v>4</v>
      </c>
      <c r="AO45" s="21" t="str">
        <f t="shared" si="25"/>
        <v>p</v>
      </c>
    </row>
    <row r="46" spans="1:41" ht="18" thickBot="1" thickTop="1">
      <c r="A46" s="34" t="s">
        <v>82</v>
      </c>
      <c r="B46" s="57" t="s">
        <v>83</v>
      </c>
      <c r="C46" s="60" t="str">
        <f t="shared" si="0"/>
        <v>DG52hv</v>
      </c>
      <c r="D46" s="42">
        <f t="shared" si="1"/>
        <v>266.27346771630965</v>
      </c>
      <c r="E46" s="43">
        <f t="shared" si="2"/>
        <v>86.27346771630965</v>
      </c>
      <c r="F46" s="46">
        <f t="shared" si="3"/>
        <v>13632.578106700732</v>
      </c>
      <c r="G46" s="47">
        <f t="shared" si="4"/>
        <v>8470.891311429155</v>
      </c>
      <c r="H46" s="31">
        <v>27</v>
      </c>
      <c r="I46" s="32">
        <v>7</v>
      </c>
      <c r="J46" s="32">
        <v>0</v>
      </c>
      <c r="K46" s="33" t="s">
        <v>11</v>
      </c>
      <c r="L46" s="31">
        <v>109</v>
      </c>
      <c r="M46" s="32">
        <v>22</v>
      </c>
      <c r="N46" s="32">
        <v>0</v>
      </c>
      <c r="O46" s="33" t="s">
        <v>7</v>
      </c>
      <c r="P46" s="7">
        <f t="shared" si="5"/>
        <v>-27.116666666666667</v>
      </c>
      <c r="Q46" s="8">
        <f t="shared" si="6"/>
        <v>-109.36666666666666</v>
      </c>
      <c r="R46" s="9">
        <f t="shared" si="30"/>
        <v>-0.47327511549912904</v>
      </c>
      <c r="S46" s="10">
        <f t="shared" si="30"/>
        <v>-1.908808425264465</v>
      </c>
      <c r="T46" s="25">
        <f t="shared" si="8"/>
        <v>-0.538781376787004</v>
      </c>
      <c r="U46" s="25">
        <f t="shared" si="26"/>
        <v>2.1397862355518336</v>
      </c>
      <c r="V46" s="26">
        <f t="shared" si="9"/>
        <v>13632.578106700732</v>
      </c>
      <c r="W46" s="27">
        <f t="shared" si="10"/>
        <v>8470.891311429155</v>
      </c>
      <c r="X46" s="28">
        <f t="shared" si="11"/>
        <v>-0.06499441179924113</v>
      </c>
      <c r="Y46" s="25">
        <f t="shared" si="27"/>
        <v>-0.06499441179924113</v>
      </c>
      <c r="Z46" s="29">
        <f t="shared" si="12"/>
        <v>93.72653228369033</v>
      </c>
      <c r="AA46" s="30">
        <f t="shared" si="13"/>
        <v>266.27346771630965</v>
      </c>
      <c r="AB46" s="15">
        <f t="shared" si="14"/>
        <v>62.88333333333333</v>
      </c>
      <c r="AC46" s="16">
        <f t="shared" si="28"/>
        <v>6</v>
      </c>
      <c r="AD46" s="17">
        <f t="shared" si="15"/>
        <v>2</v>
      </c>
      <c r="AE46" s="18">
        <f t="shared" si="16"/>
        <v>21</v>
      </c>
      <c r="AF46" s="19" t="str">
        <f t="shared" si="17"/>
        <v>G</v>
      </c>
      <c r="AG46" s="20" t="str">
        <f t="shared" si="18"/>
        <v>2</v>
      </c>
      <c r="AH46" s="21" t="str">
        <f t="shared" si="19"/>
        <v>v</v>
      </c>
      <c r="AI46" s="22">
        <f t="shared" si="20"/>
        <v>70.63333333333334</v>
      </c>
      <c r="AJ46" s="16">
        <f t="shared" si="29"/>
        <v>3</v>
      </c>
      <c r="AK46" s="17">
        <f t="shared" si="21"/>
        <v>5</v>
      </c>
      <c r="AL46" s="18">
        <f t="shared" si="22"/>
        <v>7</v>
      </c>
      <c r="AM46" s="19" t="str">
        <f t="shared" si="23"/>
        <v>D</v>
      </c>
      <c r="AN46" s="20" t="str">
        <f t="shared" si="24"/>
        <v>5</v>
      </c>
      <c r="AO46" s="21" t="str">
        <f t="shared" si="25"/>
        <v>h</v>
      </c>
    </row>
    <row r="47" spans="1:41" ht="18" thickBot="1" thickTop="1">
      <c r="A47" s="34" t="s">
        <v>84</v>
      </c>
      <c r="B47" s="57" t="s">
        <v>85</v>
      </c>
      <c r="C47" s="60" t="str">
        <f t="shared" si="0"/>
        <v>IM63ep</v>
      </c>
      <c r="D47" s="42">
        <f t="shared" si="1"/>
        <v>199.58294471544016</v>
      </c>
      <c r="E47" s="43">
        <f t="shared" si="2"/>
        <v>19.582944715440135</v>
      </c>
      <c r="F47" s="46">
        <f t="shared" si="3"/>
        <v>2073.9300064371487</v>
      </c>
      <c r="G47" s="47">
        <f t="shared" si="4"/>
        <v>1288.6803607166244</v>
      </c>
      <c r="H47" s="31">
        <v>33</v>
      </c>
      <c r="I47" s="32">
        <v>39</v>
      </c>
      <c r="J47" s="32">
        <v>0</v>
      </c>
      <c r="K47" s="33" t="s">
        <v>5</v>
      </c>
      <c r="L47" s="31">
        <v>7</v>
      </c>
      <c r="M47" s="32">
        <v>35</v>
      </c>
      <c r="N47" s="32">
        <v>0</v>
      </c>
      <c r="O47" s="33" t="s">
        <v>7</v>
      </c>
      <c r="P47" s="7">
        <f t="shared" si="5"/>
        <v>33.65</v>
      </c>
      <c r="Q47" s="8">
        <f t="shared" si="6"/>
        <v>-7.583333333333333</v>
      </c>
      <c r="R47" s="9">
        <f t="shared" si="30"/>
        <v>0.5873032932960919</v>
      </c>
      <c r="S47" s="10">
        <f t="shared" si="30"/>
        <v>-0.13235413494290332</v>
      </c>
      <c r="T47" s="25">
        <f t="shared" si="8"/>
        <v>0.9474824451212752</v>
      </c>
      <c r="U47" s="25">
        <f t="shared" si="26"/>
        <v>0.32552660593896543</v>
      </c>
      <c r="V47" s="26">
        <f t="shared" si="9"/>
        <v>2073.9300064371487</v>
      </c>
      <c r="W47" s="27">
        <f t="shared" si="10"/>
        <v>1288.6803607166244</v>
      </c>
      <c r="X47" s="28">
        <f t="shared" si="11"/>
        <v>-0.9421572652096897</v>
      </c>
      <c r="Y47" s="25">
        <f t="shared" si="27"/>
        <v>-0.9421572652096897</v>
      </c>
      <c r="Z47" s="29">
        <f t="shared" si="12"/>
        <v>160.41705528455984</v>
      </c>
      <c r="AA47" s="30">
        <f t="shared" si="13"/>
        <v>199.58294471544016</v>
      </c>
      <c r="AB47" s="15">
        <f t="shared" si="14"/>
        <v>123.65</v>
      </c>
      <c r="AC47" s="16">
        <f t="shared" si="28"/>
        <v>12</v>
      </c>
      <c r="AD47" s="17">
        <f t="shared" si="15"/>
        <v>3</v>
      </c>
      <c r="AE47" s="18">
        <f t="shared" si="16"/>
        <v>15</v>
      </c>
      <c r="AF47" s="19" t="str">
        <f t="shared" si="17"/>
        <v>M</v>
      </c>
      <c r="AG47" s="20" t="str">
        <f t="shared" si="18"/>
        <v>3</v>
      </c>
      <c r="AH47" s="21" t="str">
        <f t="shared" si="19"/>
        <v>p</v>
      </c>
      <c r="AI47" s="22">
        <f t="shared" si="20"/>
        <v>172.41666666666666</v>
      </c>
      <c r="AJ47" s="16">
        <f t="shared" si="29"/>
        <v>8</v>
      </c>
      <c r="AK47" s="17">
        <f t="shared" si="21"/>
        <v>6</v>
      </c>
      <c r="AL47" s="18">
        <f t="shared" si="22"/>
        <v>4</v>
      </c>
      <c r="AM47" s="19" t="str">
        <f t="shared" si="23"/>
        <v>I</v>
      </c>
      <c r="AN47" s="20" t="str">
        <f t="shared" si="24"/>
        <v>6</v>
      </c>
      <c r="AO47" s="21" t="str">
        <f t="shared" si="25"/>
        <v>e</v>
      </c>
    </row>
    <row r="48" spans="1:41" ht="18" thickBot="1" thickTop="1">
      <c r="A48" s="34" t="s">
        <v>86</v>
      </c>
      <c r="B48" s="57" t="s">
        <v>87</v>
      </c>
      <c r="C48" s="60" t="str">
        <f t="shared" si="0"/>
        <v>EL83td</v>
      </c>
      <c r="D48" s="42">
        <f t="shared" si="1"/>
        <v>279.1527479115248</v>
      </c>
      <c r="E48" s="43">
        <f t="shared" si="2"/>
        <v>99.15274791152478</v>
      </c>
      <c r="F48" s="46">
        <f t="shared" si="3"/>
        <v>7488.257337263393</v>
      </c>
      <c r="G48" s="47">
        <f t="shared" si="4"/>
        <v>4652.987389435289</v>
      </c>
      <c r="H48" s="31">
        <v>23</v>
      </c>
      <c r="I48" s="32">
        <v>8</v>
      </c>
      <c r="J48" s="32">
        <v>0</v>
      </c>
      <c r="K48" s="33" t="s">
        <v>5</v>
      </c>
      <c r="L48" s="31">
        <v>82</v>
      </c>
      <c r="M48" s="32">
        <v>23</v>
      </c>
      <c r="N48" s="32">
        <v>0</v>
      </c>
      <c r="O48" s="33" t="s">
        <v>7</v>
      </c>
      <c r="P48" s="7">
        <f t="shared" si="5"/>
        <v>23.133333333333333</v>
      </c>
      <c r="Q48" s="8">
        <f t="shared" si="6"/>
        <v>-82.38333333333334</v>
      </c>
      <c r="R48" s="9">
        <f t="shared" si="30"/>
        <v>0.40375283362802156</v>
      </c>
      <c r="S48" s="10">
        <f t="shared" si="30"/>
        <v>-1.437860415434662</v>
      </c>
      <c r="T48" s="25">
        <f t="shared" si="8"/>
        <v>0.3852052634698466</v>
      </c>
      <c r="U48" s="25">
        <f t="shared" si="26"/>
        <v>1.1753660865269806</v>
      </c>
      <c r="V48" s="26">
        <f t="shared" si="9"/>
        <v>7488.257337263393</v>
      </c>
      <c r="W48" s="27">
        <f t="shared" si="10"/>
        <v>4652.987389435289</v>
      </c>
      <c r="X48" s="28">
        <f t="shared" si="11"/>
        <v>0.1590670376715533</v>
      </c>
      <c r="Y48" s="25">
        <f t="shared" si="27"/>
        <v>0.1590670376715533</v>
      </c>
      <c r="Z48" s="29">
        <f t="shared" si="12"/>
        <v>80.84725208847523</v>
      </c>
      <c r="AA48" s="30">
        <f t="shared" si="13"/>
        <v>279.1527479115248</v>
      </c>
      <c r="AB48" s="15">
        <f t="shared" si="14"/>
        <v>113.13333333333333</v>
      </c>
      <c r="AC48" s="16">
        <f t="shared" si="28"/>
        <v>11</v>
      </c>
      <c r="AD48" s="17">
        <f t="shared" si="15"/>
        <v>3</v>
      </c>
      <c r="AE48" s="18">
        <f t="shared" si="16"/>
        <v>3</v>
      </c>
      <c r="AF48" s="19" t="str">
        <f t="shared" si="17"/>
        <v>L</v>
      </c>
      <c r="AG48" s="20" t="str">
        <f t="shared" si="18"/>
        <v>3</v>
      </c>
      <c r="AH48" s="21" t="str">
        <f t="shared" si="19"/>
        <v>d</v>
      </c>
      <c r="AI48" s="22">
        <f t="shared" si="20"/>
        <v>97.61666666666666</v>
      </c>
      <c r="AJ48" s="16">
        <f t="shared" si="29"/>
        <v>4</v>
      </c>
      <c r="AK48" s="17">
        <f t="shared" si="21"/>
        <v>8.5</v>
      </c>
      <c r="AL48" s="18">
        <f t="shared" si="22"/>
        <v>19</v>
      </c>
      <c r="AM48" s="19" t="str">
        <f t="shared" si="23"/>
        <v>E</v>
      </c>
      <c r="AN48" s="20" t="str">
        <f t="shared" si="24"/>
        <v>8</v>
      </c>
      <c r="AO48" s="21" t="str">
        <f t="shared" si="25"/>
        <v>t</v>
      </c>
    </row>
    <row r="49" spans="1:41" ht="18" thickBot="1" thickTop="1">
      <c r="A49" s="34" t="s">
        <v>88</v>
      </c>
      <c r="B49" s="57" t="s">
        <v>89</v>
      </c>
      <c r="C49" s="60" t="str">
        <f t="shared" si="0"/>
        <v>FH53tn</v>
      </c>
      <c r="D49" s="42">
        <f t="shared" si="1"/>
        <v>242.91931516566743</v>
      </c>
      <c r="E49" s="43">
        <f t="shared" si="2"/>
        <v>62.9193151656674</v>
      </c>
      <c r="F49" s="46">
        <f t="shared" si="3"/>
        <v>10006.40153081556</v>
      </c>
      <c r="G49" s="47">
        <f t="shared" si="4"/>
        <v>6217.689649208308</v>
      </c>
      <c r="H49" s="31">
        <v>16</v>
      </c>
      <c r="I49" s="32">
        <v>27</v>
      </c>
      <c r="J49" s="32">
        <v>0</v>
      </c>
      <c r="K49" s="33" t="s">
        <v>11</v>
      </c>
      <c r="L49" s="31">
        <v>68</v>
      </c>
      <c r="M49" s="32">
        <v>22</v>
      </c>
      <c r="N49" s="32">
        <v>0</v>
      </c>
      <c r="O49" s="33" t="s">
        <v>7</v>
      </c>
      <c r="P49" s="7">
        <f t="shared" si="5"/>
        <v>-16.45</v>
      </c>
      <c r="Q49" s="8">
        <f t="shared" si="6"/>
        <v>-68.36666666666666</v>
      </c>
      <c r="R49" s="9">
        <f t="shared" si="30"/>
        <v>-0.2871066619530672</v>
      </c>
      <c r="S49" s="10">
        <f t="shared" si="30"/>
        <v>-1.1932234319467898</v>
      </c>
      <c r="T49" s="25">
        <f t="shared" si="8"/>
        <v>0.00017922887907900753</v>
      </c>
      <c r="U49" s="25">
        <f t="shared" si="26"/>
        <v>1.570617097914858</v>
      </c>
      <c r="V49" s="26">
        <f t="shared" si="9"/>
        <v>10006.40153081556</v>
      </c>
      <c r="W49" s="27">
        <f t="shared" si="10"/>
        <v>6217.689649208308</v>
      </c>
      <c r="X49" s="28">
        <f t="shared" si="11"/>
        <v>-0.4552447788342186</v>
      </c>
      <c r="Y49" s="25">
        <f t="shared" si="27"/>
        <v>-0.4552447788342186</v>
      </c>
      <c r="Z49" s="29">
        <f t="shared" si="12"/>
        <v>117.08068483433257</v>
      </c>
      <c r="AA49" s="30">
        <f t="shared" si="13"/>
        <v>242.91931516566743</v>
      </c>
      <c r="AB49" s="15">
        <f t="shared" si="14"/>
        <v>73.55</v>
      </c>
      <c r="AC49" s="16">
        <f t="shared" si="28"/>
        <v>7</v>
      </c>
      <c r="AD49" s="17">
        <f t="shared" si="15"/>
        <v>3</v>
      </c>
      <c r="AE49" s="18">
        <f t="shared" si="16"/>
        <v>13</v>
      </c>
      <c r="AF49" s="19" t="str">
        <f t="shared" si="17"/>
        <v>H</v>
      </c>
      <c r="AG49" s="20" t="str">
        <f t="shared" si="18"/>
        <v>3</v>
      </c>
      <c r="AH49" s="21" t="str">
        <f t="shared" si="19"/>
        <v>n</v>
      </c>
      <c r="AI49" s="22">
        <f t="shared" si="20"/>
        <v>111.63333333333334</v>
      </c>
      <c r="AJ49" s="16">
        <f t="shared" si="29"/>
        <v>5</v>
      </c>
      <c r="AK49" s="17">
        <f t="shared" si="21"/>
        <v>5.5</v>
      </c>
      <c r="AL49" s="18">
        <f t="shared" si="22"/>
        <v>19</v>
      </c>
      <c r="AM49" s="19" t="str">
        <f t="shared" si="23"/>
        <v>F</v>
      </c>
      <c r="AN49" s="20" t="str">
        <f t="shared" si="24"/>
        <v>5</v>
      </c>
      <c r="AO49" s="21" t="str">
        <f t="shared" si="25"/>
        <v>t</v>
      </c>
    </row>
    <row r="50" spans="1:41" ht="18" thickBot="1" thickTop="1">
      <c r="A50" s="34" t="s">
        <v>90</v>
      </c>
      <c r="B50" s="57" t="s">
        <v>91</v>
      </c>
      <c r="C50" s="60" t="str">
        <f>IF(D50&lt;&gt;"",AM50&amp;AF50&amp;AN50&amp;AG50&amp;AO50&amp;AH50,"")</f>
        <v>IM58kr</v>
      </c>
      <c r="D50" s="42">
        <f>IF(F50="","",IF(ISERR(AA50),"  N/A  ",AA50))</f>
        <v>209.6284436547777</v>
      </c>
      <c r="E50" s="43">
        <f t="shared" si="2"/>
        <v>29.628443654777698</v>
      </c>
      <c r="F50" s="46">
        <f>IF(H50+I50+J50+L50+M50+N50&gt;0,V50,"")</f>
        <v>1582.7589053033885</v>
      </c>
      <c r="G50" s="47">
        <f>IF(F50="","",W50)</f>
        <v>983.4807880126177</v>
      </c>
      <c r="H50" s="31">
        <v>38</v>
      </c>
      <c r="I50" s="32">
        <v>44</v>
      </c>
      <c r="J50" s="32">
        <v>0</v>
      </c>
      <c r="K50" s="33" t="s">
        <v>5</v>
      </c>
      <c r="L50" s="31">
        <v>9</v>
      </c>
      <c r="M50" s="32">
        <v>9</v>
      </c>
      <c r="N50" s="32">
        <v>0</v>
      </c>
      <c r="O50" s="33" t="s">
        <v>7</v>
      </c>
      <c r="P50" s="7">
        <f>(H50+(I50/60)+(J50/3600))*IF(K50="N",1,-1)</f>
        <v>38.733333333333334</v>
      </c>
      <c r="Q50" s="8">
        <f>((L50)+(M50/60)+(N50/3600))*IF(O50="E",1,-1)</f>
        <v>-9.15</v>
      </c>
      <c r="R50" s="9">
        <f t="shared" si="30"/>
        <v>0.676024196939137</v>
      </c>
      <c r="S50" s="10">
        <f t="shared" si="30"/>
        <v>-0.15969762655748115</v>
      </c>
      <c r="T50" s="25">
        <f>SIN($R$5)*SIN(R50)+COS($R$5)*COS(R50)*COS(S50-$S$5)</f>
        <v>0.9692992126110724</v>
      </c>
      <c r="U50" s="25">
        <f t="shared" si="26"/>
        <v>0.24843178548161804</v>
      </c>
      <c r="V50" s="26">
        <f t="shared" si="9"/>
        <v>1582.7589053033885</v>
      </c>
      <c r="W50" s="27">
        <f t="shared" si="10"/>
        <v>983.4807880126177</v>
      </c>
      <c r="X50" s="28">
        <f>(SIN(R50)-SIN($R$5)*T50)/(COS($R$5)*SIN(U50))</f>
        <v>-0.8692496121310564</v>
      </c>
      <c r="Y50" s="25">
        <f t="shared" si="27"/>
        <v>-0.8692496121310564</v>
      </c>
      <c r="Z50" s="29">
        <f t="shared" si="12"/>
        <v>150.3715563452223</v>
      </c>
      <c r="AA50" s="30">
        <f t="shared" si="13"/>
        <v>209.6284436547777</v>
      </c>
      <c r="AB50" s="15">
        <f>90+P50</f>
        <v>128.73333333333335</v>
      </c>
      <c r="AC50" s="16">
        <f t="shared" si="28"/>
        <v>12</v>
      </c>
      <c r="AD50" s="17">
        <f>INT(AB50-(10*AC50))</f>
        <v>8</v>
      </c>
      <c r="AE50" s="18">
        <f>INT(24*(AB50-(10*AC50)-AD50))</f>
        <v>17</v>
      </c>
      <c r="AF50" s="19" t="str">
        <f>CHAR(AC50+CODE("A"))</f>
        <v>M</v>
      </c>
      <c r="AG50" s="20" t="str">
        <f>CHAR(AD50+CODE("0"))</f>
        <v>8</v>
      </c>
      <c r="AH50" s="21" t="str">
        <f>CHAR(AE50+CODE("a"))</f>
        <v>r</v>
      </c>
      <c r="AI50" s="22">
        <f>180+Q50</f>
        <v>170.85</v>
      </c>
      <c r="AJ50" s="16">
        <f t="shared" si="29"/>
        <v>8</v>
      </c>
      <c r="AK50" s="17">
        <f>INT(AI50-(20*AJ50))/2</f>
        <v>5</v>
      </c>
      <c r="AL50" s="18">
        <f>INT((MOD(INT(AI50),2)+(AI50-((20*AJ50)+(2*AK50))))*12)</f>
        <v>10</v>
      </c>
      <c r="AM50" s="19" t="str">
        <f>CHAR(AJ50+CODE("A"))</f>
        <v>I</v>
      </c>
      <c r="AN50" s="20" t="str">
        <f>CHAR(AK50+CODE("0"))</f>
        <v>5</v>
      </c>
      <c r="AO50" s="21" t="str">
        <f>CHAR(AL50+CODE("a"))</f>
        <v>k</v>
      </c>
    </row>
    <row r="51" spans="1:41" ht="18" thickBot="1" thickTop="1">
      <c r="A51" s="34" t="s">
        <v>92</v>
      </c>
      <c r="B51" s="57" t="s">
        <v>93</v>
      </c>
      <c r="C51" s="60" t="str">
        <f>IF(D51&lt;&gt;"",AM51&amp;AF51&amp;AN51&amp;AG51&amp;AO51&amp;AH51,"")</f>
        <v>IM12nx</v>
      </c>
      <c r="D51" s="42">
        <f>IF(F51="","",IF(ISERR(AA51),"  N/A  ",AA51))</f>
        <v>219.7324440291921</v>
      </c>
      <c r="E51" s="43">
        <f t="shared" si="2"/>
        <v>39.732444029192095</v>
      </c>
      <c r="F51" s="46">
        <f>IF(H51+I51+J51+L51+M51+N51&gt;0,V51,"")</f>
        <v>2466.213946274873</v>
      </c>
      <c r="G51" s="47">
        <f>IF(F51="","",W51)</f>
        <v>1532.4343001091481</v>
      </c>
      <c r="H51" s="31">
        <v>32</v>
      </c>
      <c r="I51" s="32">
        <v>58</v>
      </c>
      <c r="J51" s="32">
        <v>0</v>
      </c>
      <c r="K51" s="33" t="s">
        <v>5</v>
      </c>
      <c r="L51" s="31">
        <v>16</v>
      </c>
      <c r="M51" s="32">
        <v>54</v>
      </c>
      <c r="N51" s="32">
        <v>0</v>
      </c>
      <c r="O51" s="33" t="s">
        <v>7</v>
      </c>
      <c r="P51" s="7">
        <f t="shared" si="5"/>
        <v>32.96666666666667</v>
      </c>
      <c r="Q51" s="8">
        <f t="shared" si="6"/>
        <v>-16.9</v>
      </c>
      <c r="R51" s="9">
        <f t="shared" si="30"/>
        <v>0.5753768767407973</v>
      </c>
      <c r="S51" s="10">
        <f t="shared" si="30"/>
        <v>-0.29496064358704166</v>
      </c>
      <c r="T51" s="25">
        <f>SIN($R$5)*SIN(R51)+COS($R$5)*COS(R51)*COS(S51-$S$5)</f>
        <v>0.9260077245846617</v>
      </c>
      <c r="U51" s="25">
        <f>ACOS(T51)</f>
        <v>0.3870999758711149</v>
      </c>
      <c r="V51" s="26">
        <f t="shared" si="9"/>
        <v>2466.213946274873</v>
      </c>
      <c r="W51" s="27">
        <f t="shared" si="10"/>
        <v>1532.4343001091481</v>
      </c>
      <c r="X51" s="28">
        <f t="shared" si="11"/>
        <v>-0.7690377261593818</v>
      </c>
      <c r="Y51" s="25">
        <f>MIN(1,MAX(-1,X51))</f>
        <v>-0.7690377261593818</v>
      </c>
      <c r="Z51" s="29">
        <f t="shared" si="12"/>
        <v>140.2675559708079</v>
      </c>
      <c r="AA51" s="30">
        <f t="shared" si="13"/>
        <v>219.7324440291921</v>
      </c>
      <c r="AB51" s="15">
        <f t="shared" si="14"/>
        <v>122.96666666666667</v>
      </c>
      <c r="AC51" s="16">
        <f>INT(AB51/10)</f>
        <v>12</v>
      </c>
      <c r="AD51" s="17">
        <f>INT(AB51-(10*AC51))</f>
        <v>2</v>
      </c>
      <c r="AE51" s="18">
        <f>INT(24*(AB51-(10*AC51)-AD51))</f>
        <v>23</v>
      </c>
      <c r="AF51" s="19" t="str">
        <f t="shared" si="17"/>
        <v>M</v>
      </c>
      <c r="AG51" s="20" t="str">
        <f t="shared" si="18"/>
        <v>2</v>
      </c>
      <c r="AH51" s="21" t="str">
        <f t="shared" si="19"/>
        <v>x</v>
      </c>
      <c r="AI51" s="22">
        <f t="shared" si="20"/>
        <v>163.1</v>
      </c>
      <c r="AJ51" s="16">
        <f>INT(AI51/20)</f>
        <v>8</v>
      </c>
      <c r="AK51" s="17">
        <f>INT(AI51-(20*AJ51))/2</f>
        <v>1.5</v>
      </c>
      <c r="AL51" s="18">
        <f>INT((MOD(INT(AI51),2)+(AI51-((20*AJ51)+(2*AK51))))*12)</f>
        <v>13</v>
      </c>
      <c r="AM51" s="19" t="str">
        <f t="shared" si="23"/>
        <v>I</v>
      </c>
      <c r="AN51" s="20" t="str">
        <f t="shared" si="24"/>
        <v>1</v>
      </c>
      <c r="AO51" s="21" t="str">
        <f t="shared" si="25"/>
        <v>n</v>
      </c>
    </row>
    <row r="52" spans="1:41" ht="18" thickBot="1" thickTop="1">
      <c r="A52" s="34" t="s">
        <v>94</v>
      </c>
      <c r="B52" s="57" t="s">
        <v>95</v>
      </c>
      <c r="C52" s="60" t="str">
        <f t="shared" si="0"/>
        <v>HM77er</v>
      </c>
      <c r="D52" s="42">
        <f t="shared" si="1"/>
        <v>242.38895906910528</v>
      </c>
      <c r="E52" s="43">
        <f t="shared" si="2"/>
        <v>62.38895906910528</v>
      </c>
      <c r="F52" s="46">
        <f t="shared" si="3"/>
        <v>2510.8193660109773</v>
      </c>
      <c r="G52" s="47">
        <f t="shared" si="4"/>
        <v>1560.1508229508179</v>
      </c>
      <c r="H52" s="31">
        <v>37</v>
      </c>
      <c r="I52" s="32">
        <v>44</v>
      </c>
      <c r="J52" s="32">
        <v>0</v>
      </c>
      <c r="K52" s="33" t="s">
        <v>5</v>
      </c>
      <c r="L52" s="31">
        <v>25</v>
      </c>
      <c r="M52" s="32">
        <v>40</v>
      </c>
      <c r="N52" s="32">
        <v>0</v>
      </c>
      <c r="O52" s="33" t="s">
        <v>7</v>
      </c>
      <c r="P52" s="7">
        <f t="shared" si="5"/>
        <v>37.733333333333334</v>
      </c>
      <c r="Q52" s="8">
        <f t="shared" si="6"/>
        <v>-25.666666666666668</v>
      </c>
      <c r="R52" s="9">
        <f t="shared" si="30"/>
        <v>0.6585709044191937</v>
      </c>
      <c r="S52" s="10">
        <f t="shared" si="30"/>
        <v>-0.4479678413452113</v>
      </c>
      <c r="T52" s="25">
        <f t="shared" si="8"/>
        <v>0.9233420196831251</v>
      </c>
      <c r="U52" s="25">
        <f t="shared" si="26"/>
        <v>0.39410129744325495</v>
      </c>
      <c r="V52" s="26">
        <f t="shared" si="9"/>
        <v>2510.8193660109773</v>
      </c>
      <c r="W52" s="27">
        <f t="shared" si="10"/>
        <v>1560.1508229508179</v>
      </c>
      <c r="X52" s="28">
        <f t="shared" si="11"/>
        <v>-0.4634667984753237</v>
      </c>
      <c r="Y52" s="25">
        <f t="shared" si="27"/>
        <v>-0.4634667984753237</v>
      </c>
      <c r="Z52" s="29">
        <f t="shared" si="12"/>
        <v>117.61104093089472</v>
      </c>
      <c r="AA52" s="30">
        <f t="shared" si="13"/>
        <v>242.38895906910528</v>
      </c>
      <c r="AB52" s="15">
        <f t="shared" si="14"/>
        <v>127.73333333333333</v>
      </c>
      <c r="AC52" s="16">
        <f t="shared" si="28"/>
        <v>12</v>
      </c>
      <c r="AD52" s="17">
        <f t="shared" si="15"/>
        <v>7</v>
      </c>
      <c r="AE52" s="18">
        <f t="shared" si="16"/>
        <v>17</v>
      </c>
      <c r="AF52" s="19" t="str">
        <f t="shared" si="17"/>
        <v>M</v>
      </c>
      <c r="AG52" s="20" t="str">
        <f t="shared" si="18"/>
        <v>7</v>
      </c>
      <c r="AH52" s="21" t="str">
        <f t="shared" si="19"/>
        <v>r</v>
      </c>
      <c r="AI52" s="22">
        <f t="shared" si="20"/>
        <v>154.33333333333334</v>
      </c>
      <c r="AJ52" s="16">
        <f t="shared" si="29"/>
        <v>7</v>
      </c>
      <c r="AK52" s="17">
        <f t="shared" si="21"/>
        <v>7</v>
      </c>
      <c r="AL52" s="18">
        <f t="shared" si="22"/>
        <v>4</v>
      </c>
      <c r="AM52" s="19" t="str">
        <f t="shared" si="23"/>
        <v>H</v>
      </c>
      <c r="AN52" s="20" t="str">
        <f t="shared" si="24"/>
        <v>7</v>
      </c>
      <c r="AO52" s="21" t="str">
        <f t="shared" si="25"/>
        <v>e</v>
      </c>
    </row>
    <row r="53" spans="1:41" ht="18" thickBot="1" thickTop="1">
      <c r="A53" s="34" t="s">
        <v>96</v>
      </c>
      <c r="B53" s="57" t="s">
        <v>97</v>
      </c>
      <c r="C53" s="60" t="str">
        <f t="shared" si="0"/>
        <v>JI61oe</v>
      </c>
      <c r="D53" s="42">
        <f t="shared" si="1"/>
        <v>164.8608746110946</v>
      </c>
      <c r="E53" s="43">
        <f t="shared" si="2"/>
        <v>344.8608746110946</v>
      </c>
      <c r="F53" s="46">
        <f t="shared" si="3"/>
        <v>6828.9043282573775</v>
      </c>
      <c r="G53" s="47">
        <f t="shared" si="4"/>
        <v>4243.284424123949</v>
      </c>
      <c r="H53" s="31">
        <v>8</v>
      </c>
      <c r="I53" s="32">
        <v>48</v>
      </c>
      <c r="J53" s="32">
        <v>0</v>
      </c>
      <c r="K53" s="33" t="s">
        <v>11</v>
      </c>
      <c r="L53" s="31">
        <v>13</v>
      </c>
      <c r="M53" s="32">
        <v>14</v>
      </c>
      <c r="N53" s="32">
        <v>0</v>
      </c>
      <c r="O53" s="33" t="s">
        <v>12</v>
      </c>
      <c r="P53" s="7">
        <f t="shared" si="5"/>
        <v>-8.8</v>
      </c>
      <c r="Q53" s="8">
        <f t="shared" si="6"/>
        <v>13.233333333333333</v>
      </c>
      <c r="R53" s="9">
        <f t="shared" si="30"/>
        <v>-0.15358897417550102</v>
      </c>
      <c r="S53" s="10">
        <f t="shared" si="30"/>
        <v>0.23096523768058294</v>
      </c>
      <c r="T53" s="25">
        <f t="shared" si="8"/>
        <v>0.47848019207999853</v>
      </c>
      <c r="U53" s="25">
        <f t="shared" si="26"/>
        <v>1.0718732268493765</v>
      </c>
      <c r="V53" s="26">
        <f t="shared" si="9"/>
        <v>6828.9043282573775</v>
      </c>
      <c r="W53" s="27">
        <f t="shared" si="10"/>
        <v>4243.284424123949</v>
      </c>
      <c r="X53" s="28">
        <f t="shared" si="11"/>
        <v>-0.9652945158944786</v>
      </c>
      <c r="Y53" s="25">
        <f t="shared" si="27"/>
        <v>-0.9652945158944786</v>
      </c>
      <c r="Z53" s="29">
        <f t="shared" si="12"/>
        <v>164.8608746110946</v>
      </c>
      <c r="AA53" s="30">
        <f t="shared" si="13"/>
        <v>164.8608746110946</v>
      </c>
      <c r="AB53" s="15">
        <f t="shared" si="14"/>
        <v>81.2</v>
      </c>
      <c r="AC53" s="16">
        <f t="shared" si="28"/>
        <v>8</v>
      </c>
      <c r="AD53" s="17">
        <f t="shared" si="15"/>
        <v>1</v>
      </c>
      <c r="AE53" s="18">
        <f t="shared" si="16"/>
        <v>4</v>
      </c>
      <c r="AF53" s="19" t="str">
        <f t="shared" si="17"/>
        <v>I</v>
      </c>
      <c r="AG53" s="20" t="str">
        <f t="shared" si="18"/>
        <v>1</v>
      </c>
      <c r="AH53" s="21" t="str">
        <f t="shared" si="19"/>
        <v>e</v>
      </c>
      <c r="AI53" s="22">
        <f t="shared" si="20"/>
        <v>193.23333333333332</v>
      </c>
      <c r="AJ53" s="16">
        <f t="shared" si="29"/>
        <v>9</v>
      </c>
      <c r="AK53" s="17">
        <f t="shared" si="21"/>
        <v>6.5</v>
      </c>
      <c r="AL53" s="18">
        <f t="shared" si="22"/>
        <v>14</v>
      </c>
      <c r="AM53" s="19" t="str">
        <f t="shared" si="23"/>
        <v>J</v>
      </c>
      <c r="AN53" s="20" t="str">
        <f t="shared" si="24"/>
        <v>6</v>
      </c>
      <c r="AO53" s="21" t="str">
        <f t="shared" si="25"/>
        <v>o</v>
      </c>
    </row>
    <row r="54" spans="1:41" ht="18" thickBot="1" thickTop="1">
      <c r="A54" s="34" t="s">
        <v>98</v>
      </c>
      <c r="B54" s="57" t="s">
        <v>99</v>
      </c>
      <c r="C54" s="60" t="str">
        <f t="shared" si="0"/>
        <v>HK84fw</v>
      </c>
      <c r="D54" s="42">
        <f t="shared" si="1"/>
        <v>215.61229384669724</v>
      </c>
      <c r="E54" s="43">
        <f t="shared" si="2"/>
        <v>35.61229384669724</v>
      </c>
      <c r="F54" s="46">
        <f t="shared" si="3"/>
        <v>4568.930424118472</v>
      </c>
      <c r="G54" s="47">
        <f t="shared" si="4"/>
        <v>2839.0017448839044</v>
      </c>
      <c r="H54" s="31">
        <v>14</v>
      </c>
      <c r="I54" s="32">
        <v>55</v>
      </c>
      <c r="J54" s="32">
        <v>0</v>
      </c>
      <c r="K54" s="33" t="s">
        <v>5</v>
      </c>
      <c r="L54" s="31">
        <v>23</v>
      </c>
      <c r="M54" s="32">
        <v>31</v>
      </c>
      <c r="N54" s="32">
        <v>0</v>
      </c>
      <c r="O54" s="33" t="s">
        <v>7</v>
      </c>
      <c r="P54" s="7">
        <f t="shared" si="5"/>
        <v>14.916666666666666</v>
      </c>
      <c r="Q54" s="8">
        <f t="shared" si="6"/>
        <v>-23.516666666666666</v>
      </c>
      <c r="R54" s="9">
        <f t="shared" si="30"/>
        <v>0.2603449467558208</v>
      </c>
      <c r="S54" s="10">
        <f t="shared" si="30"/>
        <v>-0.41044326242733314</v>
      </c>
      <c r="T54" s="25">
        <f t="shared" si="8"/>
        <v>0.7536852440906909</v>
      </c>
      <c r="U54" s="25">
        <f t="shared" si="26"/>
        <v>0.717144941785979</v>
      </c>
      <c r="V54" s="26">
        <f t="shared" si="9"/>
        <v>4568.930424118472</v>
      </c>
      <c r="W54" s="27">
        <f t="shared" si="10"/>
        <v>2839.0017448839044</v>
      </c>
      <c r="X54" s="28">
        <f t="shared" si="11"/>
        <v>-0.8129758373094338</v>
      </c>
      <c r="Y54" s="25">
        <f t="shared" si="27"/>
        <v>-0.8129758373094338</v>
      </c>
      <c r="Z54" s="29">
        <f t="shared" si="12"/>
        <v>144.38770615330276</v>
      </c>
      <c r="AA54" s="30">
        <f t="shared" si="13"/>
        <v>215.61229384669724</v>
      </c>
      <c r="AB54" s="15">
        <f t="shared" si="14"/>
        <v>104.91666666666667</v>
      </c>
      <c r="AC54" s="16">
        <f t="shared" si="28"/>
        <v>10</v>
      </c>
      <c r="AD54" s="17">
        <f t="shared" si="15"/>
        <v>4</v>
      </c>
      <c r="AE54" s="18">
        <f t="shared" si="16"/>
        <v>22</v>
      </c>
      <c r="AF54" s="19" t="str">
        <f t="shared" si="17"/>
        <v>K</v>
      </c>
      <c r="AG54" s="20" t="str">
        <f t="shared" si="18"/>
        <v>4</v>
      </c>
      <c r="AH54" s="21" t="str">
        <f t="shared" si="19"/>
        <v>w</v>
      </c>
      <c r="AI54" s="22">
        <f t="shared" si="20"/>
        <v>156.48333333333335</v>
      </c>
      <c r="AJ54" s="16">
        <f t="shared" si="29"/>
        <v>7</v>
      </c>
      <c r="AK54" s="17">
        <f t="shared" si="21"/>
        <v>8</v>
      </c>
      <c r="AL54" s="18">
        <f t="shared" si="22"/>
        <v>5</v>
      </c>
      <c r="AM54" s="19" t="str">
        <f t="shared" si="23"/>
        <v>H</v>
      </c>
      <c r="AN54" s="20" t="str">
        <f t="shared" si="24"/>
        <v>8</v>
      </c>
      <c r="AO54" s="21" t="str">
        <f t="shared" si="25"/>
        <v>f</v>
      </c>
    </row>
    <row r="55" spans="1:41" ht="18" thickBot="1" thickTop="1">
      <c r="A55" s="34" t="s">
        <v>100</v>
      </c>
      <c r="B55" s="57" t="s">
        <v>101</v>
      </c>
      <c r="C55" s="60" t="str">
        <f t="shared" si="0"/>
        <v>JO62qm</v>
      </c>
      <c r="D55" s="42">
        <f t="shared" si="1"/>
        <v>77.70804729735151</v>
      </c>
      <c r="E55" s="43">
        <f t="shared" si="2"/>
        <v>257.7080472973515</v>
      </c>
      <c r="F55" s="46">
        <f t="shared" si="3"/>
        <v>936.1462607270695</v>
      </c>
      <c r="G55" s="47">
        <f t="shared" si="4"/>
        <v>581.6943181364975</v>
      </c>
      <c r="H55" s="31">
        <v>52</v>
      </c>
      <c r="I55" s="32">
        <v>32</v>
      </c>
      <c r="J55" s="32">
        <v>0</v>
      </c>
      <c r="K55" s="33" t="s">
        <v>5</v>
      </c>
      <c r="L55" s="31">
        <v>13</v>
      </c>
      <c r="M55" s="32">
        <v>25</v>
      </c>
      <c r="N55" s="32">
        <v>0</v>
      </c>
      <c r="O55" s="33" t="s">
        <v>12</v>
      </c>
      <c r="P55" s="7">
        <f t="shared" si="5"/>
        <v>52.53333333333333</v>
      </c>
      <c r="Q55" s="8">
        <f t="shared" si="6"/>
        <v>13.416666666666666</v>
      </c>
      <c r="R55" s="9">
        <f t="shared" si="30"/>
        <v>0.9168796337143544</v>
      </c>
      <c r="S55" s="10">
        <f t="shared" si="30"/>
        <v>0.23416500797590586</v>
      </c>
      <c r="T55" s="25">
        <f t="shared" si="8"/>
        <v>0.9892239235440506</v>
      </c>
      <c r="U55" s="25">
        <f t="shared" si="26"/>
        <v>0.14693866908288644</v>
      </c>
      <c r="V55" s="26">
        <f t="shared" si="9"/>
        <v>936.1462607270695</v>
      </c>
      <c r="W55" s="27">
        <f t="shared" si="10"/>
        <v>581.6943181364975</v>
      </c>
      <c r="X55" s="28">
        <f t="shared" si="11"/>
        <v>0.21289315633074624</v>
      </c>
      <c r="Y55" s="25">
        <f t="shared" si="27"/>
        <v>0.21289315633074624</v>
      </c>
      <c r="Z55" s="29">
        <f t="shared" si="12"/>
        <v>77.70804729735151</v>
      </c>
      <c r="AA55" s="30">
        <f t="shared" si="13"/>
        <v>77.70804729735151</v>
      </c>
      <c r="AB55" s="15">
        <f t="shared" si="14"/>
        <v>142.53333333333333</v>
      </c>
      <c r="AC55" s="16">
        <f t="shared" si="28"/>
        <v>14</v>
      </c>
      <c r="AD55" s="17">
        <f t="shared" si="15"/>
        <v>2</v>
      </c>
      <c r="AE55" s="18">
        <f t="shared" si="16"/>
        <v>12</v>
      </c>
      <c r="AF55" s="19" t="str">
        <f t="shared" si="17"/>
        <v>O</v>
      </c>
      <c r="AG55" s="20" t="str">
        <f t="shared" si="18"/>
        <v>2</v>
      </c>
      <c r="AH55" s="21" t="str">
        <f t="shared" si="19"/>
        <v>m</v>
      </c>
      <c r="AI55" s="22">
        <f t="shared" si="20"/>
        <v>193.41666666666666</v>
      </c>
      <c r="AJ55" s="16">
        <f t="shared" si="29"/>
        <v>9</v>
      </c>
      <c r="AK55" s="17">
        <f t="shared" si="21"/>
        <v>6.5</v>
      </c>
      <c r="AL55" s="18">
        <f t="shared" si="22"/>
        <v>16</v>
      </c>
      <c r="AM55" s="19" t="str">
        <f t="shared" si="23"/>
        <v>J</v>
      </c>
      <c r="AN55" s="20" t="str">
        <f t="shared" si="24"/>
        <v>6</v>
      </c>
      <c r="AO55" s="21" t="str">
        <f t="shared" si="25"/>
        <v>q</v>
      </c>
    </row>
    <row r="56" spans="1:41" ht="18" thickBot="1" thickTop="1">
      <c r="A56" s="34" t="s">
        <v>100</v>
      </c>
      <c r="B56" s="57" t="s">
        <v>102</v>
      </c>
      <c r="C56" s="60" t="str">
        <f t="shared" si="0"/>
        <v>JO40ic</v>
      </c>
      <c r="D56" s="42">
        <f t="shared" si="1"/>
        <v>100.67912599899026</v>
      </c>
      <c r="E56" s="43">
        <f t="shared" si="2"/>
        <v>280.67912599899023</v>
      </c>
      <c r="F56" s="46">
        <f t="shared" si="3"/>
        <v>642.2106658992826</v>
      </c>
      <c r="G56" s="47">
        <f t="shared" si="4"/>
        <v>399.0512071373668</v>
      </c>
      <c r="H56" s="31">
        <v>50</v>
      </c>
      <c r="I56" s="32">
        <v>6</v>
      </c>
      <c r="J56" s="32">
        <v>0</v>
      </c>
      <c r="K56" s="33" t="s">
        <v>5</v>
      </c>
      <c r="L56" s="31">
        <v>8</v>
      </c>
      <c r="M56" s="32">
        <v>41</v>
      </c>
      <c r="N56" s="32">
        <v>0</v>
      </c>
      <c r="O56" s="33" t="s">
        <v>12</v>
      </c>
      <c r="P56" s="7">
        <f t="shared" si="5"/>
        <v>50.1</v>
      </c>
      <c r="Q56" s="8">
        <f t="shared" si="6"/>
        <v>8.683333333333334</v>
      </c>
      <c r="R56" s="9">
        <f t="shared" si="30"/>
        <v>0.8744099552491591</v>
      </c>
      <c r="S56" s="10">
        <f t="shared" si="30"/>
        <v>0.15155275671484095</v>
      </c>
      <c r="T56" s="25">
        <f t="shared" si="8"/>
        <v>0.9949237611388884</v>
      </c>
      <c r="U56" s="25">
        <f t="shared" si="26"/>
        <v>0.10080217640861444</v>
      </c>
      <c r="V56" s="26">
        <f t="shared" si="9"/>
        <v>642.2106658992826</v>
      </c>
      <c r="W56" s="27">
        <f t="shared" si="10"/>
        <v>399.0512071373668</v>
      </c>
      <c r="X56" s="28">
        <f t="shared" si="11"/>
        <v>-0.18530861753288846</v>
      </c>
      <c r="Y56" s="25">
        <f t="shared" si="27"/>
        <v>-0.18530861753288846</v>
      </c>
      <c r="Z56" s="29">
        <f t="shared" si="12"/>
        <v>100.67912599899026</v>
      </c>
      <c r="AA56" s="30">
        <f t="shared" si="13"/>
        <v>100.67912599899026</v>
      </c>
      <c r="AB56" s="15">
        <f t="shared" si="14"/>
        <v>140.1</v>
      </c>
      <c r="AC56" s="16">
        <f t="shared" si="28"/>
        <v>14</v>
      </c>
      <c r="AD56" s="17">
        <f t="shared" si="15"/>
        <v>0</v>
      </c>
      <c r="AE56" s="18">
        <f t="shared" si="16"/>
        <v>2</v>
      </c>
      <c r="AF56" s="19" t="str">
        <f t="shared" si="17"/>
        <v>O</v>
      </c>
      <c r="AG56" s="20" t="str">
        <f t="shared" si="18"/>
        <v>0</v>
      </c>
      <c r="AH56" s="21" t="str">
        <f t="shared" si="19"/>
        <v>c</v>
      </c>
      <c r="AI56" s="22">
        <f t="shared" si="20"/>
        <v>188.68333333333334</v>
      </c>
      <c r="AJ56" s="16">
        <f t="shared" si="29"/>
        <v>9</v>
      </c>
      <c r="AK56" s="17">
        <f t="shared" si="21"/>
        <v>4</v>
      </c>
      <c r="AL56" s="18">
        <f t="shared" si="22"/>
        <v>8</v>
      </c>
      <c r="AM56" s="19" t="str">
        <f t="shared" si="23"/>
        <v>J</v>
      </c>
      <c r="AN56" s="20" t="str">
        <f t="shared" si="24"/>
        <v>4</v>
      </c>
      <c r="AO56" s="21" t="str">
        <f t="shared" si="25"/>
        <v>i</v>
      </c>
    </row>
    <row r="57" spans="1:41" ht="18" thickBot="1" thickTop="1">
      <c r="A57" s="34" t="s">
        <v>100</v>
      </c>
      <c r="B57" s="57" t="s">
        <v>103</v>
      </c>
      <c r="C57" s="60" t="str">
        <f t="shared" si="0"/>
        <v>JN58td</v>
      </c>
      <c r="D57" s="42">
        <f t="shared" si="1"/>
        <v>109.41026025980501</v>
      </c>
      <c r="E57" s="43">
        <f t="shared" si="2"/>
        <v>289.410260259805</v>
      </c>
      <c r="F57" s="46">
        <f t="shared" si="3"/>
        <v>922.6994889465723</v>
      </c>
      <c r="G57" s="47">
        <f t="shared" si="4"/>
        <v>573.3388815235066</v>
      </c>
      <c r="H57" s="31">
        <v>48</v>
      </c>
      <c r="I57" s="32">
        <v>8</v>
      </c>
      <c r="J57" s="32">
        <v>0</v>
      </c>
      <c r="K57" s="33" t="s">
        <v>5</v>
      </c>
      <c r="L57" s="31">
        <v>11</v>
      </c>
      <c r="M57" s="32">
        <v>35</v>
      </c>
      <c r="N57" s="32">
        <v>0</v>
      </c>
      <c r="O57" s="33" t="s">
        <v>12</v>
      </c>
      <c r="P57" s="7">
        <f t="shared" si="5"/>
        <v>48.13333333333333</v>
      </c>
      <c r="Q57" s="8">
        <f t="shared" si="6"/>
        <v>11.583333333333334</v>
      </c>
      <c r="R57" s="9">
        <f t="shared" si="30"/>
        <v>0.8400851466266039</v>
      </c>
      <c r="S57" s="10">
        <f t="shared" si="30"/>
        <v>0.20216730502267652</v>
      </c>
      <c r="T57" s="25">
        <f t="shared" si="8"/>
        <v>0.9895307371160688</v>
      </c>
      <c r="U57" s="25">
        <f t="shared" si="26"/>
        <v>0.1448280472369443</v>
      </c>
      <c r="V57" s="26">
        <f t="shared" si="9"/>
        <v>922.6994889465723</v>
      </c>
      <c r="W57" s="27">
        <f t="shared" si="10"/>
        <v>573.3388815235066</v>
      </c>
      <c r="X57" s="28">
        <f t="shared" si="11"/>
        <v>-0.33233003445218845</v>
      </c>
      <c r="Y57" s="25">
        <f t="shared" si="27"/>
        <v>-0.33233003445218845</v>
      </c>
      <c r="Z57" s="29">
        <f t="shared" si="12"/>
        <v>109.41026025980501</v>
      </c>
      <c r="AA57" s="30">
        <f t="shared" si="13"/>
        <v>109.41026025980501</v>
      </c>
      <c r="AB57" s="15">
        <f t="shared" si="14"/>
        <v>138.13333333333333</v>
      </c>
      <c r="AC57" s="16">
        <f t="shared" si="28"/>
        <v>13</v>
      </c>
      <c r="AD57" s="17">
        <f t="shared" si="15"/>
        <v>8</v>
      </c>
      <c r="AE57" s="18">
        <f t="shared" si="16"/>
        <v>3</v>
      </c>
      <c r="AF57" s="19" t="str">
        <f t="shared" si="17"/>
        <v>N</v>
      </c>
      <c r="AG57" s="20" t="str">
        <f t="shared" si="18"/>
        <v>8</v>
      </c>
      <c r="AH57" s="21" t="str">
        <f t="shared" si="19"/>
        <v>d</v>
      </c>
      <c r="AI57" s="22">
        <f t="shared" si="20"/>
        <v>191.58333333333334</v>
      </c>
      <c r="AJ57" s="16">
        <f t="shared" si="29"/>
        <v>9</v>
      </c>
      <c r="AK57" s="17">
        <f t="shared" si="21"/>
        <v>5.5</v>
      </c>
      <c r="AL57" s="18">
        <f t="shared" si="22"/>
        <v>19</v>
      </c>
      <c r="AM57" s="19" t="str">
        <f t="shared" si="23"/>
        <v>J</v>
      </c>
      <c r="AN57" s="20" t="str">
        <f t="shared" si="24"/>
        <v>5</v>
      </c>
      <c r="AO57" s="21" t="str">
        <f t="shared" si="25"/>
        <v>t</v>
      </c>
    </row>
    <row r="58" spans="1:41" ht="18" thickBot="1" thickTop="1">
      <c r="A58" s="34" t="s">
        <v>104</v>
      </c>
      <c r="B58" s="57" t="s">
        <v>105</v>
      </c>
      <c r="C58" s="60" t="str">
        <f t="shared" si="0"/>
        <v>PK04ln</v>
      </c>
      <c r="D58" s="42">
        <f t="shared" si="1"/>
        <v>56.495533721308725</v>
      </c>
      <c r="E58" s="43">
        <f t="shared" si="2"/>
        <v>236.49553372130873</v>
      </c>
      <c r="F58" s="46">
        <f t="shared" si="3"/>
        <v>10737.563173011837</v>
      </c>
      <c r="G58" s="47">
        <f t="shared" si="4"/>
        <v>6672.012430538012</v>
      </c>
      <c r="H58" s="31">
        <v>14</v>
      </c>
      <c r="I58" s="32">
        <v>35</v>
      </c>
      <c r="J58" s="32">
        <v>0</v>
      </c>
      <c r="K58" s="33" t="s">
        <v>5</v>
      </c>
      <c r="L58" s="31">
        <v>120</v>
      </c>
      <c r="M58" s="32">
        <v>57</v>
      </c>
      <c r="N58" s="32">
        <v>0</v>
      </c>
      <c r="O58" s="33" t="s">
        <v>12</v>
      </c>
      <c r="P58" s="7">
        <f t="shared" si="5"/>
        <v>14.583333333333334</v>
      </c>
      <c r="Q58" s="8">
        <f t="shared" si="6"/>
        <v>120.95</v>
      </c>
      <c r="R58" s="9">
        <f t="shared" si="30"/>
        <v>0.2545271825825064</v>
      </c>
      <c r="S58" s="10">
        <f t="shared" si="30"/>
        <v>2.1109757302871417</v>
      </c>
      <c r="T58" s="25">
        <f t="shared" si="8"/>
        <v>-0.114334223214892</v>
      </c>
      <c r="U58" s="25">
        <f t="shared" si="26"/>
        <v>1.6853811290239893</v>
      </c>
      <c r="V58" s="26">
        <f t="shared" si="9"/>
        <v>10737.563173011837</v>
      </c>
      <c r="W58" s="27">
        <f t="shared" si="10"/>
        <v>6672.012430538012</v>
      </c>
      <c r="X58" s="28">
        <f t="shared" si="11"/>
        <v>0.5520019860926902</v>
      </c>
      <c r="Y58" s="25">
        <f t="shared" si="27"/>
        <v>0.5520019860926902</v>
      </c>
      <c r="Z58" s="29">
        <f t="shared" si="12"/>
        <v>56.495533721308725</v>
      </c>
      <c r="AA58" s="30">
        <f t="shared" si="13"/>
        <v>56.495533721308725</v>
      </c>
      <c r="AB58" s="15">
        <f t="shared" si="14"/>
        <v>104.58333333333333</v>
      </c>
      <c r="AC58" s="16">
        <f t="shared" si="28"/>
        <v>10</v>
      </c>
      <c r="AD58" s="17">
        <f t="shared" si="15"/>
        <v>4</v>
      </c>
      <c r="AE58" s="18">
        <f t="shared" si="16"/>
        <v>13</v>
      </c>
      <c r="AF58" s="19" t="str">
        <f t="shared" si="17"/>
        <v>K</v>
      </c>
      <c r="AG58" s="20" t="str">
        <f t="shared" si="18"/>
        <v>4</v>
      </c>
      <c r="AH58" s="21" t="str">
        <f t="shared" si="19"/>
        <v>n</v>
      </c>
      <c r="AI58" s="22">
        <f t="shared" si="20"/>
        <v>300.95</v>
      </c>
      <c r="AJ58" s="16">
        <f t="shared" si="29"/>
        <v>15</v>
      </c>
      <c r="AK58" s="17">
        <f t="shared" si="21"/>
        <v>0</v>
      </c>
      <c r="AL58" s="18">
        <f t="shared" si="22"/>
        <v>11</v>
      </c>
      <c r="AM58" s="19" t="str">
        <f t="shared" si="23"/>
        <v>P</v>
      </c>
      <c r="AN58" s="20" t="str">
        <f t="shared" si="24"/>
        <v>0</v>
      </c>
      <c r="AO58" s="21" t="str">
        <f t="shared" si="25"/>
        <v>l</v>
      </c>
    </row>
    <row r="59" spans="1:41" ht="18" thickBot="1" thickTop="1">
      <c r="A59" s="34" t="s">
        <v>106</v>
      </c>
      <c r="B59" s="57" t="s">
        <v>107</v>
      </c>
      <c r="C59" s="60" t="str">
        <f t="shared" si="0"/>
        <v>JN11bj</v>
      </c>
      <c r="D59" s="42">
        <f t="shared" si="1"/>
        <v>170.11260930236318</v>
      </c>
      <c r="E59" s="43">
        <f t="shared" si="2"/>
        <v>350.1126093023632</v>
      </c>
      <c r="F59" s="46">
        <f t="shared" si="3"/>
        <v>1140.2715160102625</v>
      </c>
      <c r="G59" s="47">
        <f t="shared" si="4"/>
        <v>708.5318713775645</v>
      </c>
      <c r="H59" s="31">
        <v>41</v>
      </c>
      <c r="I59" s="32">
        <v>23</v>
      </c>
      <c r="J59" s="32">
        <v>0</v>
      </c>
      <c r="K59" s="33" t="s">
        <v>5</v>
      </c>
      <c r="L59" s="31">
        <v>2</v>
      </c>
      <c r="M59" s="32">
        <v>9</v>
      </c>
      <c r="N59" s="32">
        <v>0</v>
      </c>
      <c r="O59" s="33" t="s">
        <v>12</v>
      </c>
      <c r="P59" s="7">
        <f t="shared" si="5"/>
        <v>41.38333333333333</v>
      </c>
      <c r="Q59" s="8">
        <f t="shared" si="6"/>
        <v>2.15</v>
      </c>
      <c r="R59" s="9">
        <f t="shared" si="30"/>
        <v>0.7222754221169867</v>
      </c>
      <c r="S59" s="10">
        <f t="shared" si="30"/>
        <v>0.03752457891787808</v>
      </c>
      <c r="T59" s="25">
        <f t="shared" si="8"/>
        <v>0.9840260723444926</v>
      </c>
      <c r="U59" s="25">
        <f t="shared" si="26"/>
        <v>0.1789784203437863</v>
      </c>
      <c r="V59" s="26">
        <f t="shared" si="9"/>
        <v>1140.2715160102625</v>
      </c>
      <c r="W59" s="27">
        <f t="shared" si="10"/>
        <v>708.5318713775645</v>
      </c>
      <c r="X59" s="28">
        <f t="shared" si="11"/>
        <v>-0.985147139396573</v>
      </c>
      <c r="Y59" s="25">
        <f t="shared" si="27"/>
        <v>-0.985147139396573</v>
      </c>
      <c r="Z59" s="29">
        <f t="shared" si="12"/>
        <v>170.11260930236318</v>
      </c>
      <c r="AA59" s="30">
        <f t="shared" si="13"/>
        <v>170.11260930236318</v>
      </c>
      <c r="AB59" s="15">
        <f t="shared" si="14"/>
        <v>131.38333333333333</v>
      </c>
      <c r="AC59" s="16">
        <f t="shared" si="28"/>
        <v>13</v>
      </c>
      <c r="AD59" s="17">
        <f t="shared" si="15"/>
        <v>1</v>
      </c>
      <c r="AE59" s="18">
        <f t="shared" si="16"/>
        <v>9</v>
      </c>
      <c r="AF59" s="19" t="str">
        <f t="shared" si="17"/>
        <v>N</v>
      </c>
      <c r="AG59" s="20" t="str">
        <f t="shared" si="18"/>
        <v>1</v>
      </c>
      <c r="AH59" s="21" t="str">
        <f t="shared" si="19"/>
        <v>j</v>
      </c>
      <c r="AI59" s="22">
        <f t="shared" si="20"/>
        <v>182.15</v>
      </c>
      <c r="AJ59" s="16">
        <f t="shared" si="29"/>
        <v>9</v>
      </c>
      <c r="AK59" s="17">
        <f t="shared" si="21"/>
        <v>1</v>
      </c>
      <c r="AL59" s="18">
        <f t="shared" si="22"/>
        <v>1</v>
      </c>
      <c r="AM59" s="19" t="str">
        <f t="shared" si="23"/>
        <v>J</v>
      </c>
      <c r="AN59" s="20" t="str">
        <f t="shared" si="24"/>
        <v>1</v>
      </c>
      <c r="AO59" s="21" t="str">
        <f t="shared" si="25"/>
        <v>b</v>
      </c>
    </row>
    <row r="60" spans="1:41" ht="18" thickBot="1" thickTop="1">
      <c r="A60" s="34" t="s">
        <v>108</v>
      </c>
      <c r="B60" s="57" t="s">
        <v>109</v>
      </c>
      <c r="C60" s="60" t="str">
        <f t="shared" si="0"/>
        <v>IN80dk</v>
      </c>
      <c r="D60" s="42">
        <f t="shared" si="1"/>
        <v>193.7269144231633</v>
      </c>
      <c r="E60" s="43">
        <f t="shared" si="2"/>
        <v>13.726914423163294</v>
      </c>
      <c r="F60" s="46">
        <f t="shared" si="3"/>
        <v>1261.1501012475555</v>
      </c>
      <c r="G60" s="47">
        <f t="shared" si="4"/>
        <v>783.642342002423</v>
      </c>
      <c r="H60" s="31">
        <v>40</v>
      </c>
      <c r="I60" s="32">
        <v>26</v>
      </c>
      <c r="J60" s="32">
        <v>0</v>
      </c>
      <c r="K60" s="33" t="s">
        <v>5</v>
      </c>
      <c r="L60" s="31">
        <v>3</v>
      </c>
      <c r="M60" s="32">
        <v>42</v>
      </c>
      <c r="N60" s="32">
        <v>0</v>
      </c>
      <c r="O60" s="33" t="s">
        <v>7</v>
      </c>
      <c r="P60" s="7">
        <f t="shared" si="5"/>
        <v>40.43333333333333</v>
      </c>
      <c r="Q60" s="8">
        <f t="shared" si="6"/>
        <v>-3.7</v>
      </c>
      <c r="R60" s="9">
        <f t="shared" si="30"/>
        <v>0.7056947942230405</v>
      </c>
      <c r="S60" s="10">
        <f t="shared" si="30"/>
        <v>-0.0645771823237902</v>
      </c>
      <c r="T60" s="25">
        <f t="shared" si="8"/>
        <v>0.9804714615362736</v>
      </c>
      <c r="U60" s="25">
        <f t="shared" si="26"/>
        <v>0.1979516718329235</v>
      </c>
      <c r="V60" s="26">
        <f t="shared" si="9"/>
        <v>1261.1501012475555</v>
      </c>
      <c r="W60" s="27">
        <f t="shared" si="10"/>
        <v>783.642342002423</v>
      </c>
      <c r="X60" s="28">
        <f t="shared" si="11"/>
        <v>-0.9714377592043232</v>
      </c>
      <c r="Y60" s="25">
        <f t="shared" si="27"/>
        <v>-0.9714377592043232</v>
      </c>
      <c r="Z60" s="29">
        <f t="shared" si="12"/>
        <v>166.2730855768367</v>
      </c>
      <c r="AA60" s="30">
        <f t="shared" si="13"/>
        <v>193.7269144231633</v>
      </c>
      <c r="AB60" s="15">
        <f t="shared" si="14"/>
        <v>130.43333333333334</v>
      </c>
      <c r="AC60" s="16">
        <f t="shared" si="28"/>
        <v>13</v>
      </c>
      <c r="AD60" s="17">
        <f t="shared" si="15"/>
        <v>0</v>
      </c>
      <c r="AE60" s="18">
        <f t="shared" si="16"/>
        <v>10</v>
      </c>
      <c r="AF60" s="19" t="str">
        <f t="shared" si="17"/>
        <v>N</v>
      </c>
      <c r="AG60" s="20" t="str">
        <f t="shared" si="18"/>
        <v>0</v>
      </c>
      <c r="AH60" s="21" t="str">
        <f t="shared" si="19"/>
        <v>k</v>
      </c>
      <c r="AI60" s="22">
        <f t="shared" si="20"/>
        <v>176.3</v>
      </c>
      <c r="AJ60" s="16">
        <f t="shared" si="29"/>
        <v>8</v>
      </c>
      <c r="AK60" s="17">
        <f t="shared" si="21"/>
        <v>8</v>
      </c>
      <c r="AL60" s="18">
        <f t="shared" si="22"/>
        <v>3</v>
      </c>
      <c r="AM60" s="19" t="str">
        <f t="shared" si="23"/>
        <v>I</v>
      </c>
      <c r="AN60" s="20" t="str">
        <f t="shared" si="24"/>
        <v>8</v>
      </c>
      <c r="AO60" s="21" t="str">
        <f t="shared" si="25"/>
        <v>d</v>
      </c>
    </row>
    <row r="61" spans="1:41" ht="18" thickBot="1" thickTop="1">
      <c r="A61" s="34" t="s">
        <v>110</v>
      </c>
      <c r="B61" s="57" t="s">
        <v>111</v>
      </c>
      <c r="C61" s="60" t="str">
        <f t="shared" si="0"/>
        <v>IM77aj</v>
      </c>
      <c r="D61" s="42">
        <f t="shared" si="1"/>
        <v>198.44406939487504</v>
      </c>
      <c r="E61" s="43">
        <f t="shared" si="2"/>
        <v>18.444069394875044</v>
      </c>
      <c r="F61" s="46">
        <f t="shared" si="3"/>
        <v>1634.0237552367876</v>
      </c>
      <c r="G61" s="47">
        <f t="shared" si="4"/>
        <v>1015.3352889356017</v>
      </c>
      <c r="H61" s="31">
        <v>37</v>
      </c>
      <c r="I61" s="32">
        <v>24</v>
      </c>
      <c r="J61" s="32">
        <v>0</v>
      </c>
      <c r="K61" s="33" t="s">
        <v>5</v>
      </c>
      <c r="L61" s="31">
        <v>5</v>
      </c>
      <c r="M61" s="32">
        <v>59</v>
      </c>
      <c r="N61" s="32">
        <v>0</v>
      </c>
      <c r="O61" s="33" t="s">
        <v>7</v>
      </c>
      <c r="P61" s="7">
        <f t="shared" si="5"/>
        <v>37.4</v>
      </c>
      <c r="Q61" s="8">
        <f t="shared" si="6"/>
        <v>-5.983333333333333</v>
      </c>
      <c r="R61" s="9">
        <f t="shared" si="30"/>
        <v>0.6527531402458793</v>
      </c>
      <c r="S61" s="10">
        <f t="shared" si="30"/>
        <v>-0.10442886691099405</v>
      </c>
      <c r="T61" s="25">
        <f t="shared" si="8"/>
        <v>0.9672893239403948</v>
      </c>
      <c r="U61" s="25">
        <f t="shared" si="26"/>
        <v>0.25647837941246077</v>
      </c>
      <c r="V61" s="26">
        <f t="shared" si="9"/>
        <v>1634.0237552367876</v>
      </c>
      <c r="W61" s="27">
        <f t="shared" si="10"/>
        <v>1015.3352889356017</v>
      </c>
      <c r="X61" s="28">
        <f t="shared" si="11"/>
        <v>-0.9486329476271775</v>
      </c>
      <c r="Y61" s="25">
        <f t="shared" si="27"/>
        <v>-0.9486329476271775</v>
      </c>
      <c r="Z61" s="29">
        <f t="shared" si="12"/>
        <v>161.55593060512496</v>
      </c>
      <c r="AA61" s="30">
        <f t="shared" si="13"/>
        <v>198.44406939487504</v>
      </c>
      <c r="AB61" s="15">
        <f t="shared" si="14"/>
        <v>127.4</v>
      </c>
      <c r="AC61" s="16">
        <f t="shared" si="28"/>
        <v>12</v>
      </c>
      <c r="AD61" s="17">
        <f t="shared" si="15"/>
        <v>7</v>
      </c>
      <c r="AE61" s="18">
        <f t="shared" si="16"/>
        <v>9</v>
      </c>
      <c r="AF61" s="19" t="str">
        <f t="shared" si="17"/>
        <v>M</v>
      </c>
      <c r="AG61" s="20" t="str">
        <f t="shared" si="18"/>
        <v>7</v>
      </c>
      <c r="AH61" s="21" t="str">
        <f t="shared" si="19"/>
        <v>j</v>
      </c>
      <c r="AI61" s="22">
        <f t="shared" si="20"/>
        <v>174.01666666666668</v>
      </c>
      <c r="AJ61" s="16">
        <f t="shared" si="29"/>
        <v>8</v>
      </c>
      <c r="AK61" s="17">
        <f t="shared" si="21"/>
        <v>7</v>
      </c>
      <c r="AL61" s="18">
        <f t="shared" si="22"/>
        <v>0</v>
      </c>
      <c r="AM61" s="19" t="str">
        <f t="shared" si="23"/>
        <v>I</v>
      </c>
      <c r="AN61" s="20" t="str">
        <f t="shared" si="24"/>
        <v>7</v>
      </c>
      <c r="AO61" s="21" t="str">
        <f t="shared" si="25"/>
        <v>a</v>
      </c>
    </row>
    <row r="62" spans="1:41" ht="18" thickBot="1" thickTop="1">
      <c r="A62" s="34" t="s">
        <v>112</v>
      </c>
      <c r="B62" s="57" t="s">
        <v>113</v>
      </c>
      <c r="C62" s="60" t="str">
        <f t="shared" si="0"/>
        <v>IL28ga</v>
      </c>
      <c r="D62" s="42">
        <f t="shared" si="1"/>
        <v>211.9178296350615</v>
      </c>
      <c r="E62" s="43">
        <f t="shared" si="2"/>
        <v>31.91782963506148</v>
      </c>
      <c r="F62" s="46">
        <f t="shared" si="3"/>
        <v>2910.4035756652033</v>
      </c>
      <c r="G62" s="47">
        <f t="shared" si="4"/>
        <v>1808.4409397028755</v>
      </c>
      <c r="H62" s="31">
        <v>28</v>
      </c>
      <c r="I62" s="32">
        <v>0</v>
      </c>
      <c r="J62" s="32">
        <v>0</v>
      </c>
      <c r="K62" s="33" t="s">
        <v>5</v>
      </c>
      <c r="L62" s="31">
        <v>15</v>
      </c>
      <c r="M62" s="32">
        <v>30</v>
      </c>
      <c r="N62" s="32">
        <v>0</v>
      </c>
      <c r="O62" s="33" t="s">
        <v>7</v>
      </c>
      <c r="P62" s="7">
        <f t="shared" si="5"/>
        <v>28</v>
      </c>
      <c r="Q62" s="8">
        <f t="shared" si="6"/>
        <v>-15.5</v>
      </c>
      <c r="R62" s="9">
        <f t="shared" si="30"/>
        <v>0.4886921905584123</v>
      </c>
      <c r="S62" s="10">
        <f t="shared" si="30"/>
        <v>-0.27052603405912107</v>
      </c>
      <c r="T62" s="25">
        <f t="shared" si="8"/>
        <v>0.8974594871797562</v>
      </c>
      <c r="U62" s="25">
        <f t="shared" si="26"/>
        <v>0.4568205267093397</v>
      </c>
      <c r="V62" s="26">
        <f t="shared" si="9"/>
        <v>2910.4035756652033</v>
      </c>
      <c r="W62" s="27">
        <f t="shared" si="10"/>
        <v>1808.4409397028755</v>
      </c>
      <c r="X62" s="28">
        <f t="shared" si="11"/>
        <v>-0.848807204000921</v>
      </c>
      <c r="Y62" s="25">
        <f t="shared" si="27"/>
        <v>-0.848807204000921</v>
      </c>
      <c r="Z62" s="29">
        <f t="shared" si="12"/>
        <v>148.0821703649385</v>
      </c>
      <c r="AA62" s="30">
        <f t="shared" si="13"/>
        <v>211.9178296350615</v>
      </c>
      <c r="AB62" s="15">
        <f t="shared" si="14"/>
        <v>118</v>
      </c>
      <c r="AC62" s="16">
        <f t="shared" si="28"/>
        <v>11</v>
      </c>
      <c r="AD62" s="17">
        <f t="shared" si="15"/>
        <v>8</v>
      </c>
      <c r="AE62" s="18">
        <f t="shared" si="16"/>
        <v>0</v>
      </c>
      <c r="AF62" s="19" t="str">
        <f t="shared" si="17"/>
        <v>L</v>
      </c>
      <c r="AG62" s="20" t="str">
        <f t="shared" si="18"/>
        <v>8</v>
      </c>
      <c r="AH62" s="21" t="str">
        <f t="shared" si="19"/>
        <v>a</v>
      </c>
      <c r="AI62" s="22">
        <f t="shared" si="20"/>
        <v>164.5</v>
      </c>
      <c r="AJ62" s="16">
        <f t="shared" si="29"/>
        <v>8</v>
      </c>
      <c r="AK62" s="17">
        <f t="shared" si="21"/>
        <v>2</v>
      </c>
      <c r="AL62" s="18">
        <f t="shared" si="22"/>
        <v>6</v>
      </c>
      <c r="AM62" s="19" t="str">
        <f t="shared" si="23"/>
        <v>I</v>
      </c>
      <c r="AN62" s="20" t="str">
        <f t="shared" si="24"/>
        <v>2</v>
      </c>
      <c r="AO62" s="21" t="str">
        <f t="shared" si="25"/>
        <v>g</v>
      </c>
    </row>
    <row r="63" spans="1:41" ht="18" thickBot="1" thickTop="1">
      <c r="A63" s="34" t="s">
        <v>114</v>
      </c>
      <c r="B63" s="57" t="s">
        <v>115</v>
      </c>
      <c r="C63" s="60" t="str">
        <f t="shared" si="0"/>
        <v>IO63vi</v>
      </c>
      <c r="D63" s="42">
        <f t="shared" si="1"/>
        <v>298.5934627206233</v>
      </c>
      <c r="E63" s="43">
        <f t="shared" si="2"/>
        <v>118.59346272062328</v>
      </c>
      <c r="F63" s="46">
        <f t="shared" si="3"/>
        <v>458.20039310879565</v>
      </c>
      <c r="G63" s="47">
        <f t="shared" si="4"/>
        <v>284.71252454962564</v>
      </c>
      <c r="H63" s="31">
        <v>53</v>
      </c>
      <c r="I63" s="32">
        <v>20</v>
      </c>
      <c r="J63" s="32">
        <v>0</v>
      </c>
      <c r="K63" s="33" t="s">
        <v>5</v>
      </c>
      <c r="L63" s="31">
        <v>6</v>
      </c>
      <c r="M63" s="32">
        <v>15</v>
      </c>
      <c r="N63" s="32">
        <v>0</v>
      </c>
      <c r="O63" s="33" t="s">
        <v>7</v>
      </c>
      <c r="P63" s="7">
        <f t="shared" si="5"/>
        <v>53.333333333333336</v>
      </c>
      <c r="Q63" s="8">
        <f t="shared" si="6"/>
        <v>-6.25</v>
      </c>
      <c r="R63" s="9">
        <f t="shared" si="30"/>
        <v>0.9308422677303091</v>
      </c>
      <c r="S63" s="10">
        <f t="shared" si="30"/>
        <v>-0.1090830782496456</v>
      </c>
      <c r="T63" s="25">
        <f t="shared" si="8"/>
        <v>0.9974148931166715</v>
      </c>
      <c r="U63" s="25">
        <f t="shared" si="26"/>
        <v>0.07191969755278538</v>
      </c>
      <c r="V63" s="26">
        <f t="shared" si="9"/>
        <v>458.20039310879565</v>
      </c>
      <c r="W63" s="27">
        <f t="shared" si="10"/>
        <v>284.71252454962564</v>
      </c>
      <c r="X63" s="28">
        <f t="shared" si="11"/>
        <v>0.47859167955820114</v>
      </c>
      <c r="Y63" s="25">
        <f t="shared" si="27"/>
        <v>0.47859167955820114</v>
      </c>
      <c r="Z63" s="29">
        <f t="shared" si="12"/>
        <v>61.406537279376714</v>
      </c>
      <c r="AA63" s="30">
        <f t="shared" si="13"/>
        <v>298.5934627206233</v>
      </c>
      <c r="AB63" s="15">
        <f t="shared" si="14"/>
        <v>143.33333333333334</v>
      </c>
      <c r="AC63" s="16">
        <f t="shared" si="28"/>
        <v>14</v>
      </c>
      <c r="AD63" s="17">
        <f t="shared" si="15"/>
        <v>3</v>
      </c>
      <c r="AE63" s="18">
        <f t="shared" si="16"/>
        <v>8</v>
      </c>
      <c r="AF63" s="19" t="str">
        <f t="shared" si="17"/>
        <v>O</v>
      </c>
      <c r="AG63" s="20" t="str">
        <f t="shared" si="18"/>
        <v>3</v>
      </c>
      <c r="AH63" s="21" t="str">
        <f t="shared" si="19"/>
        <v>i</v>
      </c>
      <c r="AI63" s="22">
        <f t="shared" si="20"/>
        <v>173.75</v>
      </c>
      <c r="AJ63" s="16">
        <f t="shared" si="29"/>
        <v>8</v>
      </c>
      <c r="AK63" s="17">
        <f t="shared" si="21"/>
        <v>6.5</v>
      </c>
      <c r="AL63" s="18">
        <f t="shared" si="22"/>
        <v>21</v>
      </c>
      <c r="AM63" s="19" t="str">
        <f t="shared" si="23"/>
        <v>I</v>
      </c>
      <c r="AN63" s="20" t="str">
        <f t="shared" si="24"/>
        <v>6</v>
      </c>
      <c r="AO63" s="21" t="str">
        <f t="shared" si="25"/>
        <v>v</v>
      </c>
    </row>
    <row r="64" spans="1:41" ht="18" thickBot="1" thickTop="1">
      <c r="A64" s="34" t="s">
        <v>116</v>
      </c>
      <c r="B64" s="57" t="s">
        <v>117</v>
      </c>
      <c r="C64" s="60" t="str">
        <f>IF(D64&lt;&gt;"",AM64&amp;AF64&amp;AN64&amp;AG64&amp;AO64&amp;AH64,"")</f>
        <v>FC94ku</v>
      </c>
      <c r="D64" s="42">
        <f>IF(F64="","",IF(ISERR(AA64),"  N/A  ",AA64))</f>
        <v>206.90639782379355</v>
      </c>
      <c r="E64" s="43">
        <f t="shared" si="2"/>
        <v>26.906397823793554</v>
      </c>
      <c r="F64" s="46">
        <f>IF(H64+I64+J64+L64+M64+N64&gt;0,V64,"")</f>
        <v>13973.951547881845</v>
      </c>
      <c r="G64" s="47">
        <f>IF(F64="","",W64)</f>
        <v>8683.010933574024</v>
      </c>
      <c r="H64" s="31">
        <v>65</v>
      </c>
      <c r="I64" s="32">
        <v>8</v>
      </c>
      <c r="J64" s="32">
        <v>0</v>
      </c>
      <c r="K64" s="33" t="s">
        <v>11</v>
      </c>
      <c r="L64" s="31">
        <v>61</v>
      </c>
      <c r="M64" s="32">
        <v>8</v>
      </c>
      <c r="N64" s="32">
        <v>30</v>
      </c>
      <c r="O64" s="33" t="s">
        <v>7</v>
      </c>
      <c r="P64" s="7">
        <f t="shared" si="5"/>
        <v>-65.13333333333334</v>
      </c>
      <c r="Q64" s="8">
        <f t="shared" si="6"/>
        <v>-61.141666666666666</v>
      </c>
      <c r="R64" s="9">
        <f aca="true" t="shared" si="31" ref="R64:S79">RADIANS(P64)</f>
        <v>-1.1367911194656402</v>
      </c>
      <c r="S64" s="10">
        <f t="shared" si="31"/>
        <v>-1.0671233934901996</v>
      </c>
      <c r="T64" s="25">
        <f>SIN($R$5)*SIN(R64)+COS($R$5)*COS(R64)*COS(S64-$S$5)</f>
        <v>-0.5831267788963088</v>
      </c>
      <c r="U64" s="25">
        <f t="shared" si="26"/>
        <v>2.193368630965601</v>
      </c>
      <c r="V64" s="26">
        <f t="shared" si="9"/>
        <v>13973.951547881845</v>
      </c>
      <c r="W64" s="27">
        <f t="shared" si="10"/>
        <v>8683.010933574024</v>
      </c>
      <c r="X64" s="28">
        <f t="shared" si="11"/>
        <v>-0.8917470037878279</v>
      </c>
      <c r="Y64" s="25">
        <f t="shared" si="27"/>
        <v>-0.8917470037878279</v>
      </c>
      <c r="Z64" s="29">
        <f t="shared" si="12"/>
        <v>153.09360217620645</v>
      </c>
      <c r="AA64" s="30">
        <f t="shared" si="13"/>
        <v>206.90639782379355</v>
      </c>
      <c r="AB64" s="15">
        <f t="shared" si="14"/>
        <v>24.86666666666666</v>
      </c>
      <c r="AC64" s="16">
        <f t="shared" si="28"/>
        <v>2</v>
      </c>
      <c r="AD64" s="17">
        <f>INT(AB64-(10*AC64))</f>
        <v>4</v>
      </c>
      <c r="AE64" s="18">
        <f>INT(24*(AB64-(10*AC64)-AD64))</f>
        <v>20</v>
      </c>
      <c r="AF64" s="19" t="str">
        <f t="shared" si="17"/>
        <v>C</v>
      </c>
      <c r="AG64" s="20" t="str">
        <f t="shared" si="18"/>
        <v>4</v>
      </c>
      <c r="AH64" s="21" t="str">
        <f t="shared" si="19"/>
        <v>u</v>
      </c>
      <c r="AI64" s="22">
        <f t="shared" si="20"/>
        <v>118.85833333333333</v>
      </c>
      <c r="AJ64" s="16">
        <f t="shared" si="29"/>
        <v>5</v>
      </c>
      <c r="AK64" s="17">
        <f>INT(AI64-(20*AJ64))/2</f>
        <v>9</v>
      </c>
      <c r="AL64" s="18">
        <f>INT((MOD(INT(AI64),2)+(AI64-((20*AJ64)+(2*AK64))))*12)</f>
        <v>10</v>
      </c>
      <c r="AM64" s="19" t="str">
        <f t="shared" si="23"/>
        <v>F</v>
      </c>
      <c r="AN64" s="20" t="str">
        <f t="shared" si="24"/>
        <v>9</v>
      </c>
      <c r="AO64" s="21" t="str">
        <f t="shared" si="25"/>
        <v>k</v>
      </c>
    </row>
    <row r="65" spans="1:41" ht="18" thickBot="1" thickTop="1">
      <c r="A65" s="34" t="s">
        <v>118</v>
      </c>
      <c r="B65" s="57" t="s">
        <v>119</v>
      </c>
      <c r="C65" s="60" t="str">
        <f>IF(D65&lt;&gt;"",AM65&amp;AF65&amp;AN65&amp;AG65&amp;AO65&amp;AH65,"")</f>
        <v>LM55vs</v>
      </c>
      <c r="D65" s="42">
        <f>IF(F65="","",IF(ISERR(AA65),"  N/A  ",AA65))</f>
        <v>92.5149969626641</v>
      </c>
      <c r="E65" s="43">
        <f t="shared" si="2"/>
        <v>272.5149969626641</v>
      </c>
      <c r="F65" s="46">
        <f>IF(H65+I65+J65+L65+M65+N65&gt;0,V65,"")</f>
        <v>4421.148848599371</v>
      </c>
      <c r="G65" s="47">
        <f>IF(F65="","",W65)</f>
        <v>2747.17453111289</v>
      </c>
      <c r="H65" s="31">
        <v>35</v>
      </c>
      <c r="I65" s="32">
        <v>45</v>
      </c>
      <c r="J65" s="32">
        <v>0</v>
      </c>
      <c r="K65" s="33" t="s">
        <v>5</v>
      </c>
      <c r="L65" s="31">
        <v>51</v>
      </c>
      <c r="M65" s="32">
        <v>45</v>
      </c>
      <c r="N65" s="32">
        <v>0</v>
      </c>
      <c r="O65" s="33" t="s">
        <v>12</v>
      </c>
      <c r="P65" s="7">
        <f t="shared" si="5"/>
        <v>35.75</v>
      </c>
      <c r="Q65" s="8">
        <f t="shared" si="6"/>
        <v>51.75</v>
      </c>
      <c r="R65" s="9">
        <f t="shared" si="31"/>
        <v>0.6239552075879728</v>
      </c>
      <c r="S65" s="10">
        <f t="shared" si="31"/>
        <v>0.9032078879070655</v>
      </c>
      <c r="T65" s="25">
        <f>SIN($R$5)*SIN(R65)+COS($R$5)*COS(R65)*COS(S65-$S$5)</f>
        <v>0.7687263456983753</v>
      </c>
      <c r="U65" s="25">
        <f t="shared" si="26"/>
        <v>0.6939489638360338</v>
      </c>
      <c r="V65" s="26">
        <f t="shared" si="9"/>
        <v>4421.148848599371</v>
      </c>
      <c r="W65" s="27">
        <f t="shared" si="10"/>
        <v>2747.17453111289</v>
      </c>
      <c r="X65" s="28">
        <f t="shared" si="11"/>
        <v>-0.043880883119877895</v>
      </c>
      <c r="Y65" s="25">
        <f t="shared" si="27"/>
        <v>-0.043880883119877895</v>
      </c>
      <c r="Z65" s="29">
        <f t="shared" si="12"/>
        <v>92.5149969626641</v>
      </c>
      <c r="AA65" s="30">
        <f t="shared" si="13"/>
        <v>92.5149969626641</v>
      </c>
      <c r="AB65" s="15">
        <f t="shared" si="14"/>
        <v>125.75</v>
      </c>
      <c r="AC65" s="16">
        <f t="shared" si="28"/>
        <v>12</v>
      </c>
      <c r="AD65" s="17">
        <f>INT(AB65-(10*AC65))</f>
        <v>5</v>
      </c>
      <c r="AE65" s="18">
        <f>INT(24*(AB65-(10*AC65)-AD65))</f>
        <v>18</v>
      </c>
      <c r="AF65" s="19" t="str">
        <f t="shared" si="17"/>
        <v>M</v>
      </c>
      <c r="AG65" s="20" t="str">
        <f t="shared" si="18"/>
        <v>5</v>
      </c>
      <c r="AH65" s="21" t="str">
        <f t="shared" si="19"/>
        <v>s</v>
      </c>
      <c r="AI65" s="22">
        <f t="shared" si="20"/>
        <v>231.75</v>
      </c>
      <c r="AJ65" s="16">
        <f t="shared" si="29"/>
        <v>11</v>
      </c>
      <c r="AK65" s="17">
        <f>INT(AI65-(20*AJ65))/2</f>
        <v>5.5</v>
      </c>
      <c r="AL65" s="18">
        <f>INT((MOD(INT(AI65),2)+(AI65-((20*AJ65)+(2*AK65))))*12)</f>
        <v>21</v>
      </c>
      <c r="AM65" s="19" t="str">
        <f t="shared" si="23"/>
        <v>L</v>
      </c>
      <c r="AN65" s="20" t="str">
        <f t="shared" si="24"/>
        <v>5</v>
      </c>
      <c r="AO65" s="21" t="str">
        <f t="shared" si="25"/>
        <v>v</v>
      </c>
    </row>
    <row r="66" spans="1:41" ht="18" thickBot="1" thickTop="1">
      <c r="A66" s="34" t="s">
        <v>118</v>
      </c>
      <c r="B66" s="57" t="s">
        <v>120</v>
      </c>
      <c r="C66" s="60" t="str">
        <f>IF(D66&lt;&gt;"",AM66&amp;AF66&amp;AN66&amp;AG66&amp;AO66&amp;AH66,"")</f>
        <v>ML09km</v>
      </c>
      <c r="D66" s="42">
        <f>IF(F66="","",IF(ISERR(AA66),"  N/A  ",AA66))</f>
        <v>91.69365500407689</v>
      </c>
      <c r="E66" s="43">
        <f t="shared" si="2"/>
        <v>271.6936550040769</v>
      </c>
      <c r="F66" s="46">
        <f>IF(H66+I66+J66+L66+M66+N66&gt;0,V66,"")</f>
        <v>5519.1924159832615</v>
      </c>
      <c r="G66" s="47">
        <f>IF(F66="","",W66)</f>
        <v>3429.4671717067486</v>
      </c>
      <c r="H66" s="31">
        <v>29</v>
      </c>
      <c r="I66" s="32">
        <v>32</v>
      </c>
      <c r="J66" s="32">
        <v>0</v>
      </c>
      <c r="K66" s="33" t="s">
        <v>5</v>
      </c>
      <c r="L66" s="31">
        <v>60</v>
      </c>
      <c r="M66" s="32">
        <v>54</v>
      </c>
      <c r="N66" s="32">
        <v>0</v>
      </c>
      <c r="O66" s="33" t="s">
        <v>12</v>
      </c>
      <c r="P66" s="7">
        <f>(H66+(I66/60)+(J66/3600))*IF(K66="N",1,-1)</f>
        <v>29.533333333333335</v>
      </c>
      <c r="Q66" s="8">
        <f>((L66)+(M66/60)+(N66/3600))*IF(O66="E",1,-1)</f>
        <v>60.9</v>
      </c>
      <c r="R66" s="9">
        <f t="shared" si="31"/>
        <v>0.5154539057556586</v>
      </c>
      <c r="S66" s="10">
        <f t="shared" si="31"/>
        <v>1.0629055144645467</v>
      </c>
      <c r="T66" s="25">
        <f>SIN($R$5)*SIN(R66)+COS($R$5)*COS(R66)*COS(S66-$S$5)</f>
        <v>0.6476507281240679</v>
      </c>
      <c r="U66" s="25">
        <f t="shared" si="26"/>
        <v>0.8662992333987226</v>
      </c>
      <c r="V66" s="26">
        <f t="shared" si="9"/>
        <v>5519.1924159832615</v>
      </c>
      <c r="W66" s="27">
        <f t="shared" si="10"/>
        <v>3429.4671717067486</v>
      </c>
      <c r="X66" s="28">
        <f>(SIN(R66)-SIN($R$5)*T66)/(COS($R$5)*SIN(U66))</f>
        <v>-0.029555551575106895</v>
      </c>
      <c r="Y66" s="25">
        <f t="shared" si="27"/>
        <v>-0.029555551575106895</v>
      </c>
      <c r="Z66" s="29">
        <f t="shared" si="12"/>
        <v>91.69365500407689</v>
      </c>
      <c r="AA66" s="30">
        <f t="shared" si="13"/>
        <v>91.69365500407689</v>
      </c>
      <c r="AB66" s="15">
        <f>90+P66</f>
        <v>119.53333333333333</v>
      </c>
      <c r="AC66" s="16">
        <f t="shared" si="28"/>
        <v>11</v>
      </c>
      <c r="AD66" s="17">
        <f>INT(AB66-(10*AC66))</f>
        <v>9</v>
      </c>
      <c r="AE66" s="18">
        <f>INT(24*(AB66-(10*AC66)-AD66))</f>
        <v>12</v>
      </c>
      <c r="AF66" s="19" t="str">
        <f>CHAR(AC66+CODE("A"))</f>
        <v>L</v>
      </c>
      <c r="AG66" s="20" t="str">
        <f>CHAR(AD66+CODE("0"))</f>
        <v>9</v>
      </c>
      <c r="AH66" s="21" t="str">
        <f>CHAR(AE66+CODE("a"))</f>
        <v>m</v>
      </c>
      <c r="AI66" s="22">
        <f>180+Q66</f>
        <v>240.9</v>
      </c>
      <c r="AJ66" s="16">
        <f t="shared" si="29"/>
        <v>12</v>
      </c>
      <c r="AK66" s="17">
        <f>INT(AI66-(20*AJ66))/2</f>
        <v>0</v>
      </c>
      <c r="AL66" s="18">
        <f>INT((MOD(INT(AI66),2)+(AI66-((20*AJ66)+(2*AK66))))*12)</f>
        <v>10</v>
      </c>
      <c r="AM66" s="19" t="str">
        <f>CHAR(AJ66+CODE("A"))</f>
        <v>M</v>
      </c>
      <c r="AN66" s="20" t="str">
        <f>CHAR(AK66+CODE("0"))</f>
        <v>0</v>
      </c>
      <c r="AO66" s="21" t="str">
        <f>CHAR(AL66+CODE("a"))</f>
        <v>k</v>
      </c>
    </row>
    <row r="67" spans="1:41" ht="18" thickBot="1" thickTop="1">
      <c r="A67" s="34" t="s">
        <v>121</v>
      </c>
      <c r="B67" s="57" t="s">
        <v>122</v>
      </c>
      <c r="C67" s="60" t="str">
        <f t="shared" si="0"/>
        <v>KJ99ia</v>
      </c>
      <c r="D67" s="42">
        <f t="shared" si="1"/>
        <v>129.11027028866482</v>
      </c>
      <c r="E67" s="43">
        <f t="shared" si="2"/>
        <v>309.1102702886648</v>
      </c>
      <c r="F67" s="46">
        <f t="shared" si="3"/>
        <v>5897.226133827148</v>
      </c>
      <c r="G67" s="47">
        <f t="shared" si="4"/>
        <v>3664.366433669315</v>
      </c>
      <c r="H67" s="31">
        <v>9</v>
      </c>
      <c r="I67" s="32">
        <v>2</v>
      </c>
      <c r="J67" s="32">
        <v>0</v>
      </c>
      <c r="K67" s="33" t="s">
        <v>5</v>
      </c>
      <c r="L67" s="31">
        <v>38</v>
      </c>
      <c r="M67" s="32">
        <v>42</v>
      </c>
      <c r="N67" s="32">
        <v>0</v>
      </c>
      <c r="O67" s="33" t="s">
        <v>12</v>
      </c>
      <c r="P67" s="7">
        <f t="shared" si="5"/>
        <v>9.033333333333333</v>
      </c>
      <c r="Q67" s="8">
        <f t="shared" si="6"/>
        <v>38.7</v>
      </c>
      <c r="R67" s="9">
        <f t="shared" si="31"/>
        <v>0.1576614090968211</v>
      </c>
      <c r="S67" s="10">
        <f t="shared" si="31"/>
        <v>0.6754424205218056</v>
      </c>
      <c r="T67" s="25">
        <f t="shared" si="8"/>
        <v>0.6013266510019122</v>
      </c>
      <c r="U67" s="25">
        <f t="shared" si="26"/>
        <v>0.9256358709507374</v>
      </c>
      <c r="V67" s="26">
        <f t="shared" si="9"/>
        <v>5897.226133827148</v>
      </c>
      <c r="W67" s="27">
        <f t="shared" si="10"/>
        <v>3664.366433669315</v>
      </c>
      <c r="X67" s="28">
        <f t="shared" si="11"/>
        <v>-0.6308149038904094</v>
      </c>
      <c r="Y67" s="25">
        <f t="shared" si="27"/>
        <v>-0.6308149038904094</v>
      </c>
      <c r="Z67" s="29">
        <f t="shared" si="12"/>
        <v>129.11027028866482</v>
      </c>
      <c r="AA67" s="30">
        <f t="shared" si="13"/>
        <v>129.11027028866482</v>
      </c>
      <c r="AB67" s="15">
        <f t="shared" si="14"/>
        <v>99.03333333333333</v>
      </c>
      <c r="AC67" s="16">
        <f t="shared" si="28"/>
        <v>9</v>
      </c>
      <c r="AD67" s="17">
        <f t="shared" si="15"/>
        <v>9</v>
      </c>
      <c r="AE67" s="18">
        <f t="shared" si="16"/>
        <v>0</v>
      </c>
      <c r="AF67" s="19" t="str">
        <f t="shared" si="17"/>
        <v>J</v>
      </c>
      <c r="AG67" s="20" t="str">
        <f t="shared" si="18"/>
        <v>9</v>
      </c>
      <c r="AH67" s="21" t="str">
        <f t="shared" si="19"/>
        <v>a</v>
      </c>
      <c r="AI67" s="22">
        <f t="shared" si="20"/>
        <v>218.7</v>
      </c>
      <c r="AJ67" s="16">
        <f t="shared" si="29"/>
        <v>10</v>
      </c>
      <c r="AK67" s="17">
        <f t="shared" si="21"/>
        <v>9</v>
      </c>
      <c r="AL67" s="18">
        <f t="shared" si="22"/>
        <v>8</v>
      </c>
      <c r="AM67" s="19" t="str">
        <f t="shared" si="23"/>
        <v>K</v>
      </c>
      <c r="AN67" s="20" t="str">
        <f t="shared" si="24"/>
        <v>9</v>
      </c>
      <c r="AO67" s="21" t="str">
        <f t="shared" si="25"/>
        <v>i</v>
      </c>
    </row>
    <row r="68" spans="1:41" ht="18" thickBot="1" thickTop="1">
      <c r="A68" s="34" t="s">
        <v>123</v>
      </c>
      <c r="B68" s="57" t="s">
        <v>124</v>
      </c>
      <c r="C68" s="60" t="str">
        <f t="shared" si="0"/>
        <v>KO33sv</v>
      </c>
      <c r="D68" s="42">
        <f t="shared" si="1"/>
        <v>70.95539720628534</v>
      </c>
      <c r="E68" s="43">
        <f t="shared" si="2"/>
        <v>250.95539720628534</v>
      </c>
      <c r="F68" s="46">
        <f t="shared" si="3"/>
        <v>1876.116085023168</v>
      </c>
      <c r="G68" s="47">
        <f t="shared" si="4"/>
        <v>1165.7644885264776</v>
      </c>
      <c r="H68" s="31">
        <v>53</v>
      </c>
      <c r="I68" s="32">
        <v>54</v>
      </c>
      <c r="J68" s="32">
        <v>0</v>
      </c>
      <c r="K68" s="33" t="s">
        <v>5</v>
      </c>
      <c r="L68" s="31">
        <v>27</v>
      </c>
      <c r="M68" s="32">
        <v>34</v>
      </c>
      <c r="N68" s="32">
        <v>0</v>
      </c>
      <c r="O68" s="33" t="s">
        <v>12</v>
      </c>
      <c r="P68" s="7">
        <f t="shared" si="5"/>
        <v>53.9</v>
      </c>
      <c r="Q68" s="8">
        <f t="shared" si="6"/>
        <v>27.566666666666666</v>
      </c>
      <c r="R68" s="9">
        <f t="shared" si="31"/>
        <v>0.9407324668249436</v>
      </c>
      <c r="S68" s="10">
        <f t="shared" si="31"/>
        <v>0.48112909713310353</v>
      </c>
      <c r="T68" s="25">
        <f t="shared" si="8"/>
        <v>0.956953926353314</v>
      </c>
      <c r="U68" s="25">
        <f t="shared" si="26"/>
        <v>0.2944774894087534</v>
      </c>
      <c r="V68" s="26">
        <f t="shared" si="9"/>
        <v>1876.116085023168</v>
      </c>
      <c r="W68" s="27">
        <f t="shared" si="10"/>
        <v>1165.7644885264776</v>
      </c>
      <c r="X68" s="28">
        <f t="shared" si="11"/>
        <v>0.32630410942510407</v>
      </c>
      <c r="Y68" s="25">
        <f t="shared" si="27"/>
        <v>0.32630410942510407</v>
      </c>
      <c r="Z68" s="29">
        <f t="shared" si="12"/>
        <v>70.95539720628534</v>
      </c>
      <c r="AA68" s="30">
        <f t="shared" si="13"/>
        <v>70.95539720628534</v>
      </c>
      <c r="AB68" s="15">
        <f t="shared" si="14"/>
        <v>143.9</v>
      </c>
      <c r="AC68" s="16">
        <f t="shared" si="28"/>
        <v>14</v>
      </c>
      <c r="AD68" s="17">
        <f t="shared" si="15"/>
        <v>3</v>
      </c>
      <c r="AE68" s="18">
        <f t="shared" si="16"/>
        <v>21</v>
      </c>
      <c r="AF68" s="19" t="str">
        <f t="shared" si="17"/>
        <v>O</v>
      </c>
      <c r="AG68" s="20" t="str">
        <f t="shared" si="18"/>
        <v>3</v>
      </c>
      <c r="AH68" s="21" t="str">
        <f t="shared" si="19"/>
        <v>v</v>
      </c>
      <c r="AI68" s="22">
        <f t="shared" si="20"/>
        <v>207.56666666666666</v>
      </c>
      <c r="AJ68" s="16">
        <f t="shared" si="29"/>
        <v>10</v>
      </c>
      <c r="AK68" s="17">
        <f t="shared" si="21"/>
        <v>3.5</v>
      </c>
      <c r="AL68" s="18">
        <f t="shared" si="22"/>
        <v>18</v>
      </c>
      <c r="AM68" s="19" t="str">
        <f t="shared" si="23"/>
        <v>K</v>
      </c>
      <c r="AN68" s="20" t="str">
        <f t="shared" si="24"/>
        <v>3</v>
      </c>
      <c r="AO68" s="21" t="str">
        <f t="shared" si="25"/>
        <v>s</v>
      </c>
    </row>
    <row r="69" spans="1:41" ht="18" thickBot="1" thickTop="1">
      <c r="A69" s="34" t="s">
        <v>125</v>
      </c>
      <c r="B69" s="57" t="s">
        <v>126</v>
      </c>
      <c r="C69" s="60" t="str">
        <f t="shared" si="0"/>
        <v>MN72jv</v>
      </c>
      <c r="D69" s="42">
        <f t="shared" si="1"/>
        <v>68.79069363529523</v>
      </c>
      <c r="E69" s="43">
        <f t="shared" si="2"/>
        <v>248.7906936352952</v>
      </c>
      <c r="F69" s="46">
        <f t="shared" si="3"/>
        <v>5490.625171428696</v>
      </c>
      <c r="G69" s="47">
        <f t="shared" si="4"/>
        <v>3411.716308898943</v>
      </c>
      <c r="H69" s="31">
        <v>42</v>
      </c>
      <c r="I69" s="32">
        <v>53</v>
      </c>
      <c r="J69" s="32">
        <v>0</v>
      </c>
      <c r="K69" s="33" t="s">
        <v>5</v>
      </c>
      <c r="L69" s="31">
        <v>74</v>
      </c>
      <c r="M69" s="32">
        <v>46</v>
      </c>
      <c r="N69" s="32">
        <v>0</v>
      </c>
      <c r="O69" s="33" t="s">
        <v>12</v>
      </c>
      <c r="P69" s="7">
        <f t="shared" si="5"/>
        <v>42.88333333333333</v>
      </c>
      <c r="Q69" s="8">
        <f t="shared" si="6"/>
        <v>74.76666666666667</v>
      </c>
      <c r="R69" s="9">
        <f t="shared" si="31"/>
        <v>0.7484553608969017</v>
      </c>
      <c r="S69" s="10">
        <f t="shared" si="31"/>
        <v>1.304924504074427</v>
      </c>
      <c r="T69" s="25">
        <f t="shared" si="8"/>
        <v>0.651060694816415</v>
      </c>
      <c r="U69" s="25">
        <f t="shared" si="26"/>
        <v>0.8618152835392712</v>
      </c>
      <c r="V69" s="26">
        <f t="shared" si="9"/>
        <v>5490.625171428696</v>
      </c>
      <c r="W69" s="27">
        <f t="shared" si="10"/>
        <v>3411.716308898943</v>
      </c>
      <c r="X69" s="28">
        <f t="shared" si="11"/>
        <v>0.36177599959463913</v>
      </c>
      <c r="Y69" s="25">
        <f t="shared" si="27"/>
        <v>0.36177599959463913</v>
      </c>
      <c r="Z69" s="29">
        <f t="shared" si="12"/>
        <v>68.79069363529523</v>
      </c>
      <c r="AA69" s="30">
        <f t="shared" si="13"/>
        <v>68.79069363529523</v>
      </c>
      <c r="AB69" s="15">
        <f t="shared" si="14"/>
        <v>132.88333333333333</v>
      </c>
      <c r="AC69" s="16">
        <f t="shared" si="28"/>
        <v>13</v>
      </c>
      <c r="AD69" s="17">
        <f t="shared" si="15"/>
        <v>2</v>
      </c>
      <c r="AE69" s="18">
        <f t="shared" si="16"/>
        <v>21</v>
      </c>
      <c r="AF69" s="19" t="str">
        <f t="shared" si="17"/>
        <v>N</v>
      </c>
      <c r="AG69" s="20" t="str">
        <f t="shared" si="18"/>
        <v>2</v>
      </c>
      <c r="AH69" s="21" t="str">
        <f t="shared" si="19"/>
        <v>v</v>
      </c>
      <c r="AI69" s="22">
        <f t="shared" si="20"/>
        <v>254.76666666666665</v>
      </c>
      <c r="AJ69" s="16">
        <f t="shared" si="29"/>
        <v>12</v>
      </c>
      <c r="AK69" s="17">
        <f t="shared" si="21"/>
        <v>7</v>
      </c>
      <c r="AL69" s="18">
        <f t="shared" si="22"/>
        <v>9</v>
      </c>
      <c r="AM69" s="19" t="str">
        <f t="shared" si="23"/>
        <v>M</v>
      </c>
      <c r="AN69" s="20" t="str">
        <f t="shared" si="24"/>
        <v>7</v>
      </c>
      <c r="AO69" s="21" t="str">
        <f t="shared" si="25"/>
        <v>j</v>
      </c>
    </row>
    <row r="70" spans="1:41" ht="18" thickBot="1" thickTop="1">
      <c r="A70" s="34" t="s">
        <v>127</v>
      </c>
      <c r="B70" s="57" t="s">
        <v>128</v>
      </c>
      <c r="C70" s="60" t="str">
        <f t="shared" si="0"/>
        <v>LM97ex</v>
      </c>
      <c r="D70" s="42">
        <f t="shared" si="1"/>
        <v>84.80088576704979</v>
      </c>
      <c r="E70" s="43">
        <f t="shared" si="2"/>
        <v>264.8008857670498</v>
      </c>
      <c r="F70" s="46">
        <f t="shared" si="3"/>
        <v>4725.73722331503</v>
      </c>
      <c r="G70" s="47">
        <f>IF(F70="","",W70)</f>
        <v>2936.4369726515893</v>
      </c>
      <c r="H70" s="31">
        <v>37</v>
      </c>
      <c r="I70" s="32">
        <v>58</v>
      </c>
      <c r="J70" s="32">
        <v>0</v>
      </c>
      <c r="K70" s="33" t="s">
        <v>5</v>
      </c>
      <c r="L70" s="31">
        <v>58</v>
      </c>
      <c r="M70" s="32">
        <v>24</v>
      </c>
      <c r="N70" s="32">
        <v>0</v>
      </c>
      <c r="O70" s="33" t="s">
        <v>12</v>
      </c>
      <c r="P70" s="7">
        <f>(H70+(I70/60)+(J70/3600))*IF(K70="N",1,-1)</f>
        <v>37.96666666666667</v>
      </c>
      <c r="Q70" s="8">
        <f>((L70)+(M70/60)+(N70/3600))*IF(O70="E",1,-1)</f>
        <v>58.4</v>
      </c>
      <c r="R70" s="9">
        <f t="shared" si="31"/>
        <v>0.6626433393405138</v>
      </c>
      <c r="S70" s="10">
        <f t="shared" si="31"/>
        <v>1.0192722831646885</v>
      </c>
      <c r="T70" s="25">
        <f>SIN($R$5)*SIN(R70)+COS($R$5)*COS(R70)*COS(S70-$S$5)</f>
        <v>0.7372823376079731</v>
      </c>
      <c r="U70" s="25">
        <f t="shared" si="26"/>
        <v>0.7417575299505619</v>
      </c>
      <c r="V70" s="26">
        <f t="shared" si="9"/>
        <v>4725.73722331503</v>
      </c>
      <c r="W70" s="27">
        <f t="shared" si="10"/>
        <v>2936.4369726515893</v>
      </c>
      <c r="X70" s="28">
        <f>(SIN(R70)-SIN($R$5)*T70)/(COS($R$5)*SIN(U70))</f>
        <v>0.09061718426087678</v>
      </c>
      <c r="Y70" s="25">
        <f t="shared" si="27"/>
        <v>0.09061718426087678</v>
      </c>
      <c r="Z70" s="29">
        <f t="shared" si="12"/>
        <v>84.80088576704979</v>
      </c>
      <c r="AA70" s="30">
        <f t="shared" si="13"/>
        <v>84.80088576704979</v>
      </c>
      <c r="AB70" s="15">
        <f>90+P70</f>
        <v>127.96666666666667</v>
      </c>
      <c r="AC70" s="16">
        <f t="shared" si="28"/>
        <v>12</v>
      </c>
      <c r="AD70" s="17">
        <f>INT(AB70-(10*AC70))</f>
        <v>7</v>
      </c>
      <c r="AE70" s="18">
        <f>INT(24*(AB70-(10*AC70)-AD70))</f>
        <v>23</v>
      </c>
      <c r="AF70" s="19" t="str">
        <f>CHAR(AC70+CODE("A"))</f>
        <v>M</v>
      </c>
      <c r="AG70" s="20" t="str">
        <f>CHAR(AD70+CODE("0"))</f>
        <v>7</v>
      </c>
      <c r="AH70" s="21" t="str">
        <f>CHAR(AE70+CODE("a"))</f>
        <v>x</v>
      </c>
      <c r="AI70" s="22">
        <f>180+Q70</f>
        <v>238.4</v>
      </c>
      <c r="AJ70" s="16">
        <f t="shared" si="29"/>
        <v>11</v>
      </c>
      <c r="AK70" s="17">
        <f>INT(AI70-(20*AJ70))/2</f>
        <v>9</v>
      </c>
      <c r="AL70" s="18">
        <f>INT((MOD(INT(AI70),2)+(AI70-((20*AJ70)+(2*AK70))))*12)</f>
        <v>4</v>
      </c>
      <c r="AM70" s="19" t="str">
        <f>CHAR(AJ70+CODE("A"))</f>
        <v>L</v>
      </c>
      <c r="AN70" s="20" t="str">
        <f>CHAR(AK70+CODE("0"))</f>
        <v>9</v>
      </c>
      <c r="AO70" s="21" t="str">
        <f>CHAR(AL70+CODE("a"))</f>
        <v>e</v>
      </c>
    </row>
    <row r="71" spans="1:41" ht="18" thickBot="1" thickTop="1">
      <c r="A71" s="34" t="s">
        <v>129</v>
      </c>
      <c r="B71" s="57" t="s">
        <v>130</v>
      </c>
      <c r="C71" s="60" t="str">
        <f t="shared" si="0"/>
        <v>IN94ru</v>
      </c>
      <c r="D71" s="42">
        <f t="shared" si="1"/>
        <v>182.32604119186064</v>
      </c>
      <c r="E71" s="43">
        <f t="shared" si="2"/>
        <v>2.326041191860668</v>
      </c>
      <c r="F71" s="46">
        <f t="shared" si="3"/>
        <v>743.2256177523075</v>
      </c>
      <c r="G71" s="47">
        <f t="shared" si="4"/>
        <v>461.81898820407736</v>
      </c>
      <c r="H71" s="31">
        <v>44</v>
      </c>
      <c r="I71" s="32">
        <v>50</v>
      </c>
      <c r="J71" s="32">
        <v>0</v>
      </c>
      <c r="K71" s="33" t="s">
        <v>5</v>
      </c>
      <c r="L71" s="31">
        <v>0</v>
      </c>
      <c r="M71" s="32">
        <v>34</v>
      </c>
      <c r="N71" s="32">
        <v>0</v>
      </c>
      <c r="O71" s="33" t="s">
        <v>7</v>
      </c>
      <c r="P71" s="7">
        <f t="shared" si="5"/>
        <v>44.833333333333336</v>
      </c>
      <c r="Q71" s="8">
        <f t="shared" si="6"/>
        <v>-0.5666666666666667</v>
      </c>
      <c r="R71" s="9">
        <f t="shared" si="31"/>
        <v>0.7824892813107911</v>
      </c>
      <c r="S71" s="10">
        <f t="shared" si="31"/>
        <v>-0.009890199094634533</v>
      </c>
      <c r="T71" s="25">
        <f t="shared" si="8"/>
        <v>0.993203214666734</v>
      </c>
      <c r="U71" s="25">
        <f t="shared" si="26"/>
        <v>0.11665760755804544</v>
      </c>
      <c r="V71" s="26">
        <f t="shared" si="9"/>
        <v>743.2256177523075</v>
      </c>
      <c r="W71" s="27">
        <f t="shared" si="10"/>
        <v>461.81898820407736</v>
      </c>
      <c r="X71" s="28">
        <f t="shared" si="11"/>
        <v>-0.9991760518292276</v>
      </c>
      <c r="Y71" s="25">
        <f t="shared" si="27"/>
        <v>-0.9991760518292276</v>
      </c>
      <c r="Z71" s="29">
        <f t="shared" si="12"/>
        <v>177.67395880813936</v>
      </c>
      <c r="AA71" s="30">
        <f t="shared" si="13"/>
        <v>182.32604119186064</v>
      </c>
      <c r="AB71" s="15">
        <f t="shared" si="14"/>
        <v>134.83333333333334</v>
      </c>
      <c r="AC71" s="16">
        <f t="shared" si="28"/>
        <v>13</v>
      </c>
      <c r="AD71" s="17">
        <f t="shared" si="15"/>
        <v>4</v>
      </c>
      <c r="AE71" s="18">
        <f t="shared" si="16"/>
        <v>20</v>
      </c>
      <c r="AF71" s="19" t="str">
        <f t="shared" si="17"/>
        <v>N</v>
      </c>
      <c r="AG71" s="20" t="str">
        <f t="shared" si="18"/>
        <v>4</v>
      </c>
      <c r="AH71" s="21" t="str">
        <f t="shared" si="19"/>
        <v>u</v>
      </c>
      <c r="AI71" s="22">
        <f t="shared" si="20"/>
        <v>179.43333333333334</v>
      </c>
      <c r="AJ71" s="16">
        <f t="shared" si="29"/>
        <v>8</v>
      </c>
      <c r="AK71" s="17">
        <f t="shared" si="21"/>
        <v>9.5</v>
      </c>
      <c r="AL71" s="18">
        <f t="shared" si="22"/>
        <v>17</v>
      </c>
      <c r="AM71" s="19" t="str">
        <f t="shared" si="23"/>
        <v>I</v>
      </c>
      <c r="AN71" s="20" t="str">
        <f t="shared" si="24"/>
        <v>9</v>
      </c>
      <c r="AO71" s="21" t="str">
        <f t="shared" si="25"/>
        <v>r</v>
      </c>
    </row>
    <row r="72" spans="1:41" ht="18" thickBot="1" thickTop="1">
      <c r="A72" s="34" t="s">
        <v>129</v>
      </c>
      <c r="B72" s="57" t="s">
        <v>131</v>
      </c>
      <c r="C72" s="60" t="str">
        <f t="shared" si="0"/>
        <v>JN23qi</v>
      </c>
      <c r="D72" s="42">
        <f t="shared" si="1"/>
        <v>153.3915835169144</v>
      </c>
      <c r="E72" s="43">
        <f t="shared" si="2"/>
        <v>333.3915835169144</v>
      </c>
      <c r="F72" s="46">
        <f t="shared" si="3"/>
        <v>999.052691240387</v>
      </c>
      <c r="G72" s="47">
        <f t="shared" si="4"/>
        <v>620.7825618639524</v>
      </c>
      <c r="H72" s="31">
        <v>43</v>
      </c>
      <c r="I72" s="32">
        <v>20</v>
      </c>
      <c r="J72" s="32">
        <v>0</v>
      </c>
      <c r="K72" s="33" t="s">
        <v>5</v>
      </c>
      <c r="L72" s="31">
        <v>5</v>
      </c>
      <c r="M72" s="32">
        <v>20</v>
      </c>
      <c r="N72" s="32">
        <v>0</v>
      </c>
      <c r="O72" s="33" t="s">
        <v>12</v>
      </c>
      <c r="P72" s="7">
        <f t="shared" si="5"/>
        <v>43.333333333333336</v>
      </c>
      <c r="Q72" s="8">
        <f t="shared" si="6"/>
        <v>5.333333333333333</v>
      </c>
      <c r="R72" s="9">
        <f t="shared" si="31"/>
        <v>0.7563093425308762</v>
      </c>
      <c r="S72" s="10">
        <f t="shared" si="31"/>
        <v>0.09308422677303091</v>
      </c>
      <c r="T72" s="25">
        <f t="shared" si="8"/>
        <v>0.9877300878919257</v>
      </c>
      <c r="U72" s="25">
        <f t="shared" si="26"/>
        <v>0.1568125398274034</v>
      </c>
      <c r="V72" s="26">
        <f t="shared" si="9"/>
        <v>999.052691240387</v>
      </c>
      <c r="W72" s="27">
        <f t="shared" si="10"/>
        <v>620.7825618639524</v>
      </c>
      <c r="X72" s="28">
        <f t="shared" si="11"/>
        <v>-0.8940884534684466</v>
      </c>
      <c r="Y72" s="25">
        <f t="shared" si="27"/>
        <v>-0.8940884534684466</v>
      </c>
      <c r="Z72" s="29">
        <f t="shared" si="12"/>
        <v>153.3915835169144</v>
      </c>
      <c r="AA72" s="30">
        <f t="shared" si="13"/>
        <v>153.3915835169144</v>
      </c>
      <c r="AB72" s="15">
        <f t="shared" si="14"/>
        <v>133.33333333333334</v>
      </c>
      <c r="AC72" s="16">
        <f t="shared" si="28"/>
        <v>13</v>
      </c>
      <c r="AD72" s="17">
        <f t="shared" si="15"/>
        <v>3</v>
      </c>
      <c r="AE72" s="18">
        <f t="shared" si="16"/>
        <v>8</v>
      </c>
      <c r="AF72" s="19" t="str">
        <f t="shared" si="17"/>
        <v>N</v>
      </c>
      <c r="AG72" s="20" t="str">
        <f t="shared" si="18"/>
        <v>3</v>
      </c>
      <c r="AH72" s="21" t="str">
        <f t="shared" si="19"/>
        <v>i</v>
      </c>
      <c r="AI72" s="22">
        <f t="shared" si="20"/>
        <v>185.33333333333334</v>
      </c>
      <c r="AJ72" s="16">
        <f t="shared" si="29"/>
        <v>9</v>
      </c>
      <c r="AK72" s="17">
        <f t="shared" si="21"/>
        <v>2.5</v>
      </c>
      <c r="AL72" s="18">
        <f t="shared" si="22"/>
        <v>16</v>
      </c>
      <c r="AM72" s="19" t="str">
        <f t="shared" si="23"/>
        <v>J</v>
      </c>
      <c r="AN72" s="20" t="str">
        <f t="shared" si="24"/>
        <v>2</v>
      </c>
      <c r="AO72" s="21" t="str">
        <f t="shared" si="25"/>
        <v>q</v>
      </c>
    </row>
    <row r="73" spans="1:41" ht="18" thickBot="1" thickTop="1">
      <c r="A73" s="34" t="s">
        <v>129</v>
      </c>
      <c r="B73" s="57" t="s">
        <v>132</v>
      </c>
      <c r="C73" s="60" t="str">
        <f t="shared" si="0"/>
        <v>JN18eu</v>
      </c>
      <c r="D73" s="42">
        <f t="shared" si="1"/>
        <v>147.66808629212335</v>
      </c>
      <c r="E73" s="43">
        <f t="shared" si="2"/>
        <v>327.66808629212335</v>
      </c>
      <c r="F73" s="46">
        <f t="shared" si="3"/>
        <v>344.47891733601585</v>
      </c>
      <c r="G73" s="47">
        <f t="shared" si="4"/>
        <v>214.0492755657048</v>
      </c>
      <c r="H73" s="31">
        <v>48</v>
      </c>
      <c r="I73" s="32">
        <v>52</v>
      </c>
      <c r="J73" s="32">
        <v>0</v>
      </c>
      <c r="K73" s="33" t="s">
        <v>5</v>
      </c>
      <c r="L73" s="31">
        <v>2</v>
      </c>
      <c r="M73" s="32">
        <v>20</v>
      </c>
      <c r="N73" s="32">
        <v>0</v>
      </c>
      <c r="O73" s="33" t="s">
        <v>12</v>
      </c>
      <c r="P73" s="7">
        <f t="shared" si="5"/>
        <v>48.86666666666667</v>
      </c>
      <c r="Q73" s="8">
        <f t="shared" si="6"/>
        <v>2.3333333333333335</v>
      </c>
      <c r="R73" s="9">
        <f t="shared" si="31"/>
        <v>0.8528842278078957</v>
      </c>
      <c r="S73" s="10">
        <f t="shared" si="31"/>
        <v>0.040724349213201026</v>
      </c>
      <c r="T73" s="25">
        <f t="shared" si="8"/>
        <v>0.9985385825794322</v>
      </c>
      <c r="U73" s="25">
        <f t="shared" si="26"/>
        <v>0.05406983477256566</v>
      </c>
      <c r="V73" s="26">
        <f t="shared" si="9"/>
        <v>344.47891733601585</v>
      </c>
      <c r="W73" s="27">
        <f t="shared" si="10"/>
        <v>214.0492755657048</v>
      </c>
      <c r="X73" s="28">
        <f t="shared" si="11"/>
        <v>-0.8449640682434454</v>
      </c>
      <c r="Y73" s="25">
        <f t="shared" si="27"/>
        <v>-0.8449640682434454</v>
      </c>
      <c r="Z73" s="29">
        <f t="shared" si="12"/>
        <v>147.66808629212335</v>
      </c>
      <c r="AA73" s="30">
        <f t="shared" si="13"/>
        <v>147.66808629212335</v>
      </c>
      <c r="AB73" s="15">
        <f t="shared" si="14"/>
        <v>138.86666666666667</v>
      </c>
      <c r="AC73" s="16">
        <f t="shared" si="28"/>
        <v>13</v>
      </c>
      <c r="AD73" s="17">
        <f t="shared" si="15"/>
        <v>8</v>
      </c>
      <c r="AE73" s="18">
        <f t="shared" si="16"/>
        <v>20</v>
      </c>
      <c r="AF73" s="19" t="str">
        <f t="shared" si="17"/>
        <v>N</v>
      </c>
      <c r="AG73" s="20" t="str">
        <f t="shared" si="18"/>
        <v>8</v>
      </c>
      <c r="AH73" s="21" t="str">
        <f t="shared" si="19"/>
        <v>u</v>
      </c>
      <c r="AI73" s="22">
        <f t="shared" si="20"/>
        <v>182.33333333333334</v>
      </c>
      <c r="AJ73" s="16">
        <f t="shared" si="29"/>
        <v>9</v>
      </c>
      <c r="AK73" s="17">
        <f t="shared" si="21"/>
        <v>1</v>
      </c>
      <c r="AL73" s="18">
        <f t="shared" si="22"/>
        <v>4</v>
      </c>
      <c r="AM73" s="19" t="str">
        <f t="shared" si="23"/>
        <v>J</v>
      </c>
      <c r="AN73" s="20" t="str">
        <f t="shared" si="24"/>
        <v>1</v>
      </c>
      <c r="AO73" s="21" t="str">
        <f t="shared" si="25"/>
        <v>e</v>
      </c>
    </row>
    <row r="74" spans="1:41" ht="18" thickBot="1" thickTop="1">
      <c r="A74" s="34" t="s">
        <v>133</v>
      </c>
      <c r="B74" s="57" t="s">
        <v>134</v>
      </c>
      <c r="C74" s="60" t="str">
        <f t="shared" si="0"/>
        <v>FK96ff</v>
      </c>
      <c r="D74" s="42">
        <f t="shared" si="1"/>
        <v>257.5271326556993</v>
      </c>
      <c r="E74" s="43">
        <f aca="true" t="shared" si="32" ref="E74:E137">IF(OR(D74="",D74="  N/A  "),D74,MOD(180+D74,360))</f>
        <v>77.52713265569929</v>
      </c>
      <c r="F74" s="46">
        <f t="shared" si="3"/>
        <v>6632.470668596265</v>
      </c>
      <c r="G74" s="47">
        <f aca="true" t="shared" si="33" ref="G74:G137">IF(F74="","",W74)</f>
        <v>4121.226206824782</v>
      </c>
      <c r="H74" s="31">
        <v>16</v>
      </c>
      <c r="I74" s="32">
        <v>14</v>
      </c>
      <c r="J74" s="32">
        <v>0</v>
      </c>
      <c r="K74" s="33" t="s">
        <v>5</v>
      </c>
      <c r="L74" s="31">
        <v>61</v>
      </c>
      <c r="M74" s="32">
        <v>32</v>
      </c>
      <c r="N74" s="32">
        <v>0</v>
      </c>
      <c r="O74" s="33" t="s">
        <v>7</v>
      </c>
      <c r="P74" s="7">
        <f t="shared" si="5"/>
        <v>16.233333333333334</v>
      </c>
      <c r="Q74" s="8">
        <f t="shared" si="6"/>
        <v>-61.53333333333333</v>
      </c>
      <c r="R74" s="9">
        <f t="shared" si="31"/>
        <v>0.2833251152404129</v>
      </c>
      <c r="S74" s="10">
        <f t="shared" si="31"/>
        <v>-1.073959266393844</v>
      </c>
      <c r="T74" s="25">
        <f aca="true" t="shared" si="34" ref="T74:T137">SIN($R$5)*SIN(R74)+COS($R$5)*COS(R74)*COS(S74-$S$5)</f>
        <v>0.5053224292171886</v>
      </c>
      <c r="U74" s="25">
        <f t="shared" si="26"/>
        <v>1.0410407579024117</v>
      </c>
      <c r="V74" s="26">
        <f aca="true" t="shared" si="35" ref="V74:V137">U74*6371</f>
        <v>6632.470668596265</v>
      </c>
      <c r="W74" s="27">
        <f aca="true" t="shared" si="36" ref="W74:W137">V74*0.62137119223733</f>
        <v>4121.226206824782</v>
      </c>
      <c r="X74" s="28">
        <f t="shared" si="11"/>
        <v>-0.21597726063477796</v>
      </c>
      <c r="Y74" s="25">
        <f t="shared" si="27"/>
        <v>-0.21597726063477796</v>
      </c>
      <c r="Z74" s="29">
        <f aca="true" t="shared" si="37" ref="Z74:Z137">DEGREES(ACOS(Y74))</f>
        <v>102.47286734430071</v>
      </c>
      <c r="AA74" s="30">
        <f aca="true" t="shared" si="38" ref="AA74:AA137">IF(SIN(S74-$S$5)&lt;0,360-Z74,Z74)</f>
        <v>257.5271326556993</v>
      </c>
      <c r="AB74" s="15">
        <f t="shared" si="14"/>
        <v>106.23333333333333</v>
      </c>
      <c r="AC74" s="16">
        <f t="shared" si="28"/>
        <v>10</v>
      </c>
      <c r="AD74" s="17">
        <f aca="true" t="shared" si="39" ref="AD74:AD137">INT(AB74-(10*AC74))</f>
        <v>6</v>
      </c>
      <c r="AE74" s="18">
        <f aca="true" t="shared" si="40" ref="AE74:AE137">INT(24*(AB74-(10*AC74)-AD74))</f>
        <v>5</v>
      </c>
      <c r="AF74" s="19" t="str">
        <f t="shared" si="17"/>
        <v>K</v>
      </c>
      <c r="AG74" s="20" t="str">
        <f t="shared" si="18"/>
        <v>6</v>
      </c>
      <c r="AH74" s="21" t="str">
        <f t="shared" si="19"/>
        <v>f</v>
      </c>
      <c r="AI74" s="22">
        <f t="shared" si="20"/>
        <v>118.46666666666667</v>
      </c>
      <c r="AJ74" s="16">
        <f t="shared" si="29"/>
        <v>5</v>
      </c>
      <c r="AK74" s="17">
        <f aca="true" t="shared" si="41" ref="AK74:AK137">INT(AI74-(20*AJ74))/2</f>
        <v>9</v>
      </c>
      <c r="AL74" s="18">
        <f aca="true" t="shared" si="42" ref="AL74:AL137">INT((MOD(INT(AI74),2)+(AI74-((20*AJ74)+(2*AK74))))*12)</f>
        <v>5</v>
      </c>
      <c r="AM74" s="19" t="str">
        <f t="shared" si="23"/>
        <v>F</v>
      </c>
      <c r="AN74" s="20" t="str">
        <f t="shared" si="24"/>
        <v>9</v>
      </c>
      <c r="AO74" s="21" t="str">
        <f t="shared" si="25"/>
        <v>f</v>
      </c>
    </row>
    <row r="75" spans="1:41" ht="18" thickBot="1" thickTop="1">
      <c r="A75" s="34" t="s">
        <v>135</v>
      </c>
      <c r="B75" s="57" t="s">
        <v>136</v>
      </c>
      <c r="C75" s="60" t="str">
        <f>IF(D75&lt;&gt;"",AM75&amp;AF75&amp;AN75&amp;AG75&amp;AO75&amp;AH75,"")</f>
        <v>RG37fr</v>
      </c>
      <c r="D75" s="42">
        <f>IF(F75="","",IF(ISERR(AA75),"  N/A  ",AA75))</f>
        <v>24.521082771330125</v>
      </c>
      <c r="E75" s="43">
        <f t="shared" si="32"/>
        <v>204.52108277133013</v>
      </c>
      <c r="F75" s="46">
        <f>IF(H75+I75+J75+L75+M75+N75&gt;0,V75,"")</f>
        <v>16565.154515863684</v>
      </c>
      <c r="G75" s="47">
        <f t="shared" si="33"/>
        <v>10293.109811117807</v>
      </c>
      <c r="H75" s="31">
        <v>22</v>
      </c>
      <c r="I75" s="32">
        <v>16</v>
      </c>
      <c r="J75" s="32">
        <v>0</v>
      </c>
      <c r="K75" s="33" t="s">
        <v>11</v>
      </c>
      <c r="L75" s="31">
        <v>166</v>
      </c>
      <c r="M75" s="32">
        <v>27</v>
      </c>
      <c r="N75" s="32">
        <v>0</v>
      </c>
      <c r="O75" s="33" t="s">
        <v>12</v>
      </c>
      <c r="P75" s="7">
        <f>(H75+(I75/60)+(J75/3600))*IF(K75="N",1,-1)</f>
        <v>-22.266666666666666</v>
      </c>
      <c r="Q75" s="8">
        <f>((L75)+(M75/60)+(N75/3600))*IF(O75="E",1,-1)</f>
        <v>166.45</v>
      </c>
      <c r="R75" s="9">
        <f t="shared" si="31"/>
        <v>-0.38862664677740405</v>
      </c>
      <c r="S75" s="10">
        <f t="shared" si="31"/>
        <v>2.9051005399445615</v>
      </c>
      <c r="T75" s="25">
        <f t="shared" si="34"/>
        <v>-0.8569336180698996</v>
      </c>
      <c r="U75" s="25">
        <f t="shared" si="26"/>
        <v>2.600087037492338</v>
      </c>
      <c r="V75" s="26">
        <f t="shared" si="35"/>
        <v>16565.154515863684</v>
      </c>
      <c r="W75" s="27">
        <f t="shared" si="36"/>
        <v>10293.109811117807</v>
      </c>
      <c r="X75" s="28">
        <f>(SIN(R75)-SIN($R$5)*T75)/(COS($R$5)*SIN(U75))</f>
        <v>0.9098086171857203</v>
      </c>
      <c r="Y75" s="25">
        <f t="shared" si="27"/>
        <v>0.9098086171857203</v>
      </c>
      <c r="Z75" s="29">
        <f t="shared" si="37"/>
        <v>24.521082771330125</v>
      </c>
      <c r="AA75" s="30">
        <f t="shared" si="38"/>
        <v>24.521082771330125</v>
      </c>
      <c r="AB75" s="15">
        <f>90+P75</f>
        <v>67.73333333333333</v>
      </c>
      <c r="AC75" s="16">
        <f t="shared" si="28"/>
        <v>6</v>
      </c>
      <c r="AD75" s="17">
        <f t="shared" si="39"/>
        <v>7</v>
      </c>
      <c r="AE75" s="18">
        <f t="shared" si="40"/>
        <v>17</v>
      </c>
      <c r="AF75" s="19" t="str">
        <f>CHAR(AC75+CODE("A"))</f>
        <v>G</v>
      </c>
      <c r="AG75" s="20" t="str">
        <f>CHAR(AD75+CODE("0"))</f>
        <v>7</v>
      </c>
      <c r="AH75" s="21" t="str">
        <f>CHAR(AE75+CODE("a"))</f>
        <v>r</v>
      </c>
      <c r="AI75" s="22">
        <f>180+Q75</f>
        <v>346.45</v>
      </c>
      <c r="AJ75" s="16">
        <f t="shared" si="29"/>
        <v>17</v>
      </c>
      <c r="AK75" s="17">
        <f t="shared" si="41"/>
        <v>3</v>
      </c>
      <c r="AL75" s="18">
        <f t="shared" si="42"/>
        <v>5</v>
      </c>
      <c r="AM75" s="19" t="str">
        <f>CHAR(AJ75+CODE("A"))</f>
        <v>R</v>
      </c>
      <c r="AN75" s="20" t="str">
        <f>CHAR(AK75+CODE("0"))</f>
        <v>3</v>
      </c>
      <c r="AO75" s="21" t="str">
        <f>CHAR(AL75+CODE("a"))</f>
        <v>f</v>
      </c>
    </row>
    <row r="76" spans="1:41" ht="18" thickBot="1" thickTop="1">
      <c r="A76" s="34" t="s">
        <v>137</v>
      </c>
      <c r="B76" s="57" t="s">
        <v>138</v>
      </c>
      <c r="C76" s="60" t="str">
        <f t="shared" si="0"/>
        <v>BH52fl</v>
      </c>
      <c r="D76" s="42">
        <f t="shared" si="1"/>
        <v>313.122808640777</v>
      </c>
      <c r="E76" s="43">
        <f t="shared" si="32"/>
        <v>133.122808640777</v>
      </c>
      <c r="F76" s="46">
        <f t="shared" si="3"/>
        <v>15376.975063483678</v>
      </c>
      <c r="G76" s="47">
        <f t="shared" si="33"/>
        <v>9554.809328200545</v>
      </c>
      <c r="H76" s="31">
        <v>17</v>
      </c>
      <c r="I76" s="32">
        <v>32</v>
      </c>
      <c r="J76" s="32">
        <v>0</v>
      </c>
      <c r="K76" s="33" t="s">
        <v>11</v>
      </c>
      <c r="L76" s="31">
        <v>149</v>
      </c>
      <c r="M76" s="32">
        <v>34</v>
      </c>
      <c r="N76" s="32">
        <v>0</v>
      </c>
      <c r="O76" s="33" t="s">
        <v>7</v>
      </c>
      <c r="P76" s="7">
        <f>(H76+(I76/60)+(J76/3600))*IF(K76="N",1,-1)</f>
        <v>-17.533333333333335</v>
      </c>
      <c r="Q76" s="8">
        <f>((L76)+(M76/60)+(N76/3600))*IF(O76="E",1,-1)</f>
        <v>-149.56666666666666</v>
      </c>
      <c r="R76" s="9">
        <f t="shared" si="31"/>
        <v>-0.30601439551633913</v>
      </c>
      <c r="S76" s="10">
        <f t="shared" si="31"/>
        <v>-2.6104307845661854</v>
      </c>
      <c r="T76" s="25">
        <f t="shared" si="34"/>
        <v>-0.7465041717806713</v>
      </c>
      <c r="U76" s="25">
        <f aca="true" t="shared" si="43" ref="U76:U139">ACOS(T76)</f>
        <v>2.4135889285015977</v>
      </c>
      <c r="V76" s="26">
        <f t="shared" si="35"/>
        <v>15376.975063483678</v>
      </c>
      <c r="W76" s="27">
        <f t="shared" si="36"/>
        <v>9554.809328200545</v>
      </c>
      <c r="X76" s="28">
        <f>(SIN(R76)-SIN($R$5)*T76)/(COS($R$5)*SIN(U76))</f>
        <v>0.6835643868251562</v>
      </c>
      <c r="Y76" s="25">
        <f aca="true" t="shared" si="44" ref="Y76:Y139">MIN(1,MAX(-1,X76))</f>
        <v>0.6835643868251562</v>
      </c>
      <c r="Z76" s="29">
        <f t="shared" si="37"/>
        <v>46.87719135922298</v>
      </c>
      <c r="AA76" s="30">
        <f t="shared" si="38"/>
        <v>313.122808640777</v>
      </c>
      <c r="AB76" s="15">
        <f>90+P76</f>
        <v>72.46666666666667</v>
      </c>
      <c r="AC76" s="16">
        <f aca="true" t="shared" si="45" ref="AC76:AC139">INT(AB76/10)</f>
        <v>7</v>
      </c>
      <c r="AD76" s="17">
        <f t="shared" si="39"/>
        <v>2</v>
      </c>
      <c r="AE76" s="18">
        <f t="shared" si="40"/>
        <v>11</v>
      </c>
      <c r="AF76" s="19" t="str">
        <f>CHAR(AC76+CODE("A"))</f>
        <v>H</v>
      </c>
      <c r="AG76" s="20" t="str">
        <f>CHAR(AD76+CODE("0"))</f>
        <v>2</v>
      </c>
      <c r="AH76" s="21" t="str">
        <f>CHAR(AE76+CODE("a"))</f>
        <v>l</v>
      </c>
      <c r="AI76" s="22">
        <f>180+Q76</f>
        <v>30.433333333333337</v>
      </c>
      <c r="AJ76" s="16">
        <f aca="true" t="shared" si="46" ref="AJ76:AJ139">INT(AI76/20)</f>
        <v>1</v>
      </c>
      <c r="AK76" s="17">
        <f t="shared" si="41"/>
        <v>5</v>
      </c>
      <c r="AL76" s="18">
        <f t="shared" si="42"/>
        <v>5</v>
      </c>
      <c r="AM76" s="19" t="str">
        <f>CHAR(AJ76+CODE("A"))</f>
        <v>B</v>
      </c>
      <c r="AN76" s="20" t="str">
        <f>CHAR(AK76+CODE("0"))</f>
        <v>5</v>
      </c>
      <c r="AO76" s="21" t="str">
        <f>CHAR(AL76+CODE("a"))</f>
        <v>f</v>
      </c>
    </row>
    <row r="77" spans="1:41" ht="18" thickBot="1" thickTop="1">
      <c r="A77" s="34" t="s">
        <v>139</v>
      </c>
      <c r="B77" s="57" t="s">
        <v>140</v>
      </c>
      <c r="C77" s="60" t="str">
        <f>IF(D77&lt;&gt;"",AM77&amp;AF77&amp;AN77&amp;AG77&amp;AO77&amp;AH77,"")</f>
        <v>GJ34uu</v>
      </c>
      <c r="D77" s="42">
        <f>IF(F77="","",IF(ISERR(AA77),"  N/A  ",AA77))</f>
        <v>241.5475484184551</v>
      </c>
      <c r="E77" s="43">
        <f t="shared" si="32"/>
        <v>61.54754841845511</v>
      </c>
      <c r="F77" s="46">
        <f>IF(H77+I77+J77+L77+M77+N77&gt;0,V77,"")</f>
        <v>7053.768919404618</v>
      </c>
      <c r="G77" s="47">
        <f t="shared" si="33"/>
        <v>4383.00880321707</v>
      </c>
      <c r="H77" s="31">
        <v>4</v>
      </c>
      <c r="I77" s="32">
        <v>52</v>
      </c>
      <c r="J77" s="32">
        <v>0</v>
      </c>
      <c r="K77" s="33" t="s">
        <v>5</v>
      </c>
      <c r="L77" s="31">
        <v>52</v>
      </c>
      <c r="M77" s="32">
        <v>18</v>
      </c>
      <c r="N77" s="32">
        <v>0</v>
      </c>
      <c r="O77" s="33" t="s">
        <v>7</v>
      </c>
      <c r="P77" s="7">
        <f>(H77+(I77/60)+(J77/3600))*IF(K77="N",1,-1)</f>
        <v>4.866666666666667</v>
      </c>
      <c r="Q77" s="8">
        <f>((L77)+(M77/60)+(N77/3600))*IF(O77="E",1,-1)</f>
        <v>-52.3</v>
      </c>
      <c r="R77" s="9">
        <f t="shared" si="31"/>
        <v>0.08493935693039072</v>
      </c>
      <c r="S77" s="10">
        <f t="shared" si="31"/>
        <v>-0.9128071987930343</v>
      </c>
      <c r="T77" s="25">
        <f t="shared" si="34"/>
        <v>0.44719612546746634</v>
      </c>
      <c r="U77" s="25">
        <f t="shared" si="43"/>
        <v>1.107168249788827</v>
      </c>
      <c r="V77" s="26">
        <f t="shared" si="35"/>
        <v>7053.768919404618</v>
      </c>
      <c r="W77" s="27">
        <f t="shared" si="36"/>
        <v>4383.00880321707</v>
      </c>
      <c r="X77" s="28">
        <f>(SIN(R77)-SIN($R$5)*T77)/(COS($R$5)*SIN(U77))</f>
        <v>-0.476429286403853</v>
      </c>
      <c r="Y77" s="25">
        <f t="shared" si="44"/>
        <v>-0.476429286403853</v>
      </c>
      <c r="Z77" s="29">
        <f t="shared" si="37"/>
        <v>118.45245158154489</v>
      </c>
      <c r="AA77" s="30">
        <f t="shared" si="38"/>
        <v>241.5475484184551</v>
      </c>
      <c r="AB77" s="15">
        <f>90+P77</f>
        <v>94.86666666666667</v>
      </c>
      <c r="AC77" s="16">
        <f t="shared" si="45"/>
        <v>9</v>
      </c>
      <c r="AD77" s="17">
        <f t="shared" si="39"/>
        <v>4</v>
      </c>
      <c r="AE77" s="18">
        <f t="shared" si="40"/>
        <v>20</v>
      </c>
      <c r="AF77" s="19" t="str">
        <f>CHAR(AC77+CODE("A"))</f>
        <v>J</v>
      </c>
      <c r="AG77" s="20" t="str">
        <f>CHAR(AD77+CODE("0"))</f>
        <v>4</v>
      </c>
      <c r="AH77" s="21" t="str">
        <f>CHAR(AE77+CODE("a"))</f>
        <v>u</v>
      </c>
      <c r="AI77" s="22">
        <f>180+Q77</f>
        <v>127.7</v>
      </c>
      <c r="AJ77" s="16">
        <f t="shared" si="46"/>
        <v>6</v>
      </c>
      <c r="AK77" s="17">
        <f t="shared" si="41"/>
        <v>3.5</v>
      </c>
      <c r="AL77" s="18">
        <f t="shared" si="42"/>
        <v>20</v>
      </c>
      <c r="AM77" s="19" t="str">
        <f>CHAR(AJ77+CODE("A"))</f>
        <v>G</v>
      </c>
      <c r="AN77" s="20" t="str">
        <f>CHAR(AK77+CODE("0"))</f>
        <v>3</v>
      </c>
      <c r="AO77" s="21" t="str">
        <f>CHAR(AL77+CODE("a"))</f>
        <v>u</v>
      </c>
    </row>
    <row r="78" spans="1:41" ht="18" thickBot="1" thickTop="1">
      <c r="A78" s="34" t="s">
        <v>141</v>
      </c>
      <c r="B78" s="57" t="s">
        <v>142</v>
      </c>
      <c r="C78" s="60" t="str">
        <f t="shared" si="0"/>
        <v>IO92bm</v>
      </c>
      <c r="D78" s="42">
        <f t="shared" si="1"/>
        <v>314.8696444706105</v>
      </c>
      <c r="E78" s="43">
        <f t="shared" si="32"/>
        <v>134.86964447061052</v>
      </c>
      <c r="F78" s="46">
        <f t="shared" si="3"/>
        <v>157.43112401634514</v>
      </c>
      <c r="G78" s="47">
        <f t="shared" si="33"/>
        <v>97.82316522529932</v>
      </c>
      <c r="H78" s="31">
        <v>52</v>
      </c>
      <c r="I78" s="32">
        <v>30</v>
      </c>
      <c r="J78" s="32">
        <v>0</v>
      </c>
      <c r="K78" s="33" t="s">
        <v>5</v>
      </c>
      <c r="L78" s="31">
        <v>1</v>
      </c>
      <c r="M78" s="32">
        <v>50</v>
      </c>
      <c r="N78" s="32">
        <v>0</v>
      </c>
      <c r="O78" s="33" t="s">
        <v>7</v>
      </c>
      <c r="P78" s="7">
        <f t="shared" si="5"/>
        <v>52.5</v>
      </c>
      <c r="Q78" s="8">
        <f t="shared" si="6"/>
        <v>-1.8333333333333335</v>
      </c>
      <c r="R78" s="9">
        <f t="shared" si="31"/>
        <v>0.9162978572970231</v>
      </c>
      <c r="S78" s="10">
        <f t="shared" si="31"/>
        <v>-0.03199770295322938</v>
      </c>
      <c r="T78" s="25">
        <f t="shared" si="34"/>
        <v>0.9996947090799955</v>
      </c>
      <c r="U78" s="25">
        <f t="shared" si="43"/>
        <v>0.02471058295657591</v>
      </c>
      <c r="V78" s="26">
        <f t="shared" si="35"/>
        <v>157.43112401634514</v>
      </c>
      <c r="W78" s="27">
        <f t="shared" si="36"/>
        <v>97.82316522529932</v>
      </c>
      <c r="X78" s="28">
        <f t="shared" si="11"/>
        <v>0.7054961903972566</v>
      </c>
      <c r="Y78" s="25">
        <f t="shared" si="44"/>
        <v>0.7054961903972566</v>
      </c>
      <c r="Z78" s="29">
        <f t="shared" si="37"/>
        <v>45.13035552938946</v>
      </c>
      <c r="AA78" s="30">
        <f t="shared" si="38"/>
        <v>314.8696444706105</v>
      </c>
      <c r="AB78" s="15">
        <f t="shared" si="14"/>
        <v>142.5</v>
      </c>
      <c r="AC78" s="16">
        <f t="shared" si="45"/>
        <v>14</v>
      </c>
      <c r="AD78" s="17">
        <f t="shared" si="39"/>
        <v>2</v>
      </c>
      <c r="AE78" s="18">
        <f t="shared" si="40"/>
        <v>12</v>
      </c>
      <c r="AF78" s="19" t="str">
        <f t="shared" si="17"/>
        <v>O</v>
      </c>
      <c r="AG78" s="20" t="str">
        <f t="shared" si="18"/>
        <v>2</v>
      </c>
      <c r="AH78" s="21" t="str">
        <f t="shared" si="19"/>
        <v>m</v>
      </c>
      <c r="AI78" s="22">
        <f t="shared" si="20"/>
        <v>178.16666666666666</v>
      </c>
      <c r="AJ78" s="16">
        <f t="shared" si="46"/>
        <v>8</v>
      </c>
      <c r="AK78" s="17">
        <f t="shared" si="41"/>
        <v>9</v>
      </c>
      <c r="AL78" s="18">
        <f t="shared" si="42"/>
        <v>1</v>
      </c>
      <c r="AM78" s="19" t="str">
        <f t="shared" si="23"/>
        <v>I</v>
      </c>
      <c r="AN78" s="20" t="str">
        <f t="shared" si="24"/>
        <v>9</v>
      </c>
      <c r="AO78" s="21" t="str">
        <f t="shared" si="25"/>
        <v>b</v>
      </c>
    </row>
    <row r="79" spans="1:41" ht="18" thickBot="1" thickTop="1">
      <c r="A79" s="34" t="s">
        <v>141</v>
      </c>
      <c r="B79" s="57" t="s">
        <v>143</v>
      </c>
      <c r="C79" s="60" t="str">
        <f t="shared" si="0"/>
        <v>IO93ft</v>
      </c>
      <c r="D79" s="42">
        <f t="shared" si="1"/>
        <v>340.85548447925265</v>
      </c>
      <c r="E79" s="43">
        <f t="shared" si="32"/>
        <v>160.8554844792527</v>
      </c>
      <c r="F79" s="46">
        <f t="shared" si="3"/>
        <v>270.2211860068509</v>
      </c>
      <c r="G79" s="47">
        <f t="shared" si="33"/>
        <v>167.90766051686225</v>
      </c>
      <c r="H79" s="31">
        <v>53</v>
      </c>
      <c r="I79" s="32">
        <v>48</v>
      </c>
      <c r="J79" s="32">
        <v>3</v>
      </c>
      <c r="K79" s="33" t="s">
        <v>5</v>
      </c>
      <c r="L79" s="31">
        <v>1</v>
      </c>
      <c r="M79" s="32">
        <v>32</v>
      </c>
      <c r="N79" s="32">
        <v>3</v>
      </c>
      <c r="O79" s="33" t="s">
        <v>7</v>
      </c>
      <c r="P79" s="7">
        <f t="shared" si="5"/>
        <v>53.80083333333333</v>
      </c>
      <c r="Q79" s="8">
        <f t="shared" si="6"/>
        <v>-1.5341666666666665</v>
      </c>
      <c r="R79" s="9">
        <f t="shared" si="31"/>
        <v>0.9390016819833825</v>
      </c>
      <c r="S79" s="10">
        <f t="shared" si="31"/>
        <v>-0.026776259607679667</v>
      </c>
      <c r="T79" s="25">
        <f t="shared" si="34"/>
        <v>0.9991006505406637</v>
      </c>
      <c r="U79" s="25">
        <f t="shared" si="43"/>
        <v>0.042414249883354405</v>
      </c>
      <c r="V79" s="26">
        <f t="shared" si="35"/>
        <v>270.2211860068509</v>
      </c>
      <c r="W79" s="27">
        <f t="shared" si="36"/>
        <v>167.90766051686225</v>
      </c>
      <c r="X79" s="28">
        <f t="shared" si="11"/>
        <v>0.9446943975173936</v>
      </c>
      <c r="Y79" s="25">
        <f t="shared" si="44"/>
        <v>0.9446943975173936</v>
      </c>
      <c r="Z79" s="29">
        <f t="shared" si="37"/>
        <v>19.14451552074734</v>
      </c>
      <c r="AA79" s="30">
        <f t="shared" si="38"/>
        <v>340.85548447925265</v>
      </c>
      <c r="AB79" s="15">
        <f t="shared" si="14"/>
        <v>143.80083333333334</v>
      </c>
      <c r="AC79" s="16">
        <f t="shared" si="45"/>
        <v>14</v>
      </c>
      <c r="AD79" s="17">
        <f t="shared" si="39"/>
        <v>3</v>
      </c>
      <c r="AE79" s="18">
        <f t="shared" si="40"/>
        <v>19</v>
      </c>
      <c r="AF79" s="19" t="str">
        <f t="shared" si="17"/>
        <v>O</v>
      </c>
      <c r="AG79" s="20" t="str">
        <f t="shared" si="18"/>
        <v>3</v>
      </c>
      <c r="AH79" s="21" t="str">
        <f t="shared" si="19"/>
        <v>t</v>
      </c>
      <c r="AI79" s="22">
        <f t="shared" si="20"/>
        <v>178.46583333333334</v>
      </c>
      <c r="AJ79" s="16">
        <f t="shared" si="46"/>
        <v>8</v>
      </c>
      <c r="AK79" s="17">
        <f t="shared" si="41"/>
        <v>9</v>
      </c>
      <c r="AL79" s="18">
        <f t="shared" si="42"/>
        <v>5</v>
      </c>
      <c r="AM79" s="19" t="str">
        <f t="shared" si="23"/>
        <v>I</v>
      </c>
      <c r="AN79" s="20" t="str">
        <f t="shared" si="24"/>
        <v>9</v>
      </c>
      <c r="AO79" s="21" t="str">
        <f t="shared" si="25"/>
        <v>f</v>
      </c>
    </row>
    <row r="80" spans="1:41" ht="18" thickBot="1" thickTop="1">
      <c r="A80" s="34" t="s">
        <v>141</v>
      </c>
      <c r="B80" s="57" t="s">
        <v>144</v>
      </c>
      <c r="C80" s="60" t="str">
        <f t="shared" si="0"/>
        <v>IO91wm</v>
      </c>
      <c r="D80" s="42">
        <f t="shared" si="1"/>
        <v>96.8156748811259</v>
      </c>
      <c r="E80" s="43">
        <f t="shared" si="32"/>
        <v>276.8156748811259</v>
      </c>
      <c r="F80" s="46">
        <f t="shared" si="3"/>
        <v>3.8916041140087474</v>
      </c>
      <c r="G80" s="47">
        <f t="shared" si="33"/>
        <v>2.4181306880373135</v>
      </c>
      <c r="H80" s="31">
        <v>51</v>
      </c>
      <c r="I80" s="32">
        <v>30</v>
      </c>
      <c r="J80" s="32">
        <v>30</v>
      </c>
      <c r="K80" s="33" t="s">
        <v>5</v>
      </c>
      <c r="L80" s="31">
        <v>0</v>
      </c>
      <c r="M80" s="32">
        <v>7</v>
      </c>
      <c r="N80" s="32">
        <v>45</v>
      </c>
      <c r="O80" s="33" t="s">
        <v>7</v>
      </c>
      <c r="P80" s="7">
        <f t="shared" si="5"/>
        <v>51.50833333333333</v>
      </c>
      <c r="Q80" s="8">
        <f t="shared" si="6"/>
        <v>-0.12916666666666668</v>
      </c>
      <c r="R80" s="9">
        <f aca="true" t="shared" si="47" ref="R80:S111">RADIANS(P80)</f>
        <v>0.8989900088814126</v>
      </c>
      <c r="S80" s="10">
        <f t="shared" si="47"/>
        <v>-0.0022543836171593427</v>
      </c>
      <c r="T80" s="25">
        <f t="shared" si="34"/>
        <v>0.9999998134427684</v>
      </c>
      <c r="U80" s="25">
        <f t="shared" si="43"/>
        <v>0.0006108309706496229</v>
      </c>
      <c r="V80" s="26">
        <f t="shared" si="35"/>
        <v>3.8916041140087474</v>
      </c>
      <c r="W80" s="27">
        <f t="shared" si="36"/>
        <v>2.4181306880373135</v>
      </c>
      <c r="X80" s="28">
        <f t="shared" si="11"/>
        <v>-0.11867561767340913</v>
      </c>
      <c r="Y80" s="25">
        <f t="shared" si="44"/>
        <v>-0.11867561767340913</v>
      </c>
      <c r="Z80" s="29">
        <f t="shared" si="37"/>
        <v>96.8156748811259</v>
      </c>
      <c r="AA80" s="30">
        <f t="shared" si="38"/>
        <v>96.8156748811259</v>
      </c>
      <c r="AB80" s="15">
        <f t="shared" si="14"/>
        <v>141.50833333333333</v>
      </c>
      <c r="AC80" s="16">
        <f t="shared" si="45"/>
        <v>14</v>
      </c>
      <c r="AD80" s="17">
        <f t="shared" si="39"/>
        <v>1</v>
      </c>
      <c r="AE80" s="18">
        <f t="shared" si="40"/>
        <v>12</v>
      </c>
      <c r="AF80" s="19" t="str">
        <f t="shared" si="17"/>
        <v>O</v>
      </c>
      <c r="AG80" s="20" t="str">
        <f t="shared" si="18"/>
        <v>1</v>
      </c>
      <c r="AH80" s="21" t="str">
        <f t="shared" si="19"/>
        <v>m</v>
      </c>
      <c r="AI80" s="22">
        <f t="shared" si="20"/>
        <v>179.87083333333334</v>
      </c>
      <c r="AJ80" s="16">
        <f t="shared" si="46"/>
        <v>8</v>
      </c>
      <c r="AK80" s="17">
        <f t="shared" si="41"/>
        <v>9.5</v>
      </c>
      <c r="AL80" s="18">
        <f t="shared" si="42"/>
        <v>22</v>
      </c>
      <c r="AM80" s="19" t="str">
        <f t="shared" si="23"/>
        <v>I</v>
      </c>
      <c r="AN80" s="20" t="str">
        <f t="shared" si="24"/>
        <v>9</v>
      </c>
      <c r="AO80" s="21" t="str">
        <f t="shared" si="25"/>
        <v>w</v>
      </c>
    </row>
    <row r="81" spans="1:41" ht="18" thickBot="1" thickTop="1">
      <c r="A81" s="34" t="s">
        <v>141</v>
      </c>
      <c r="B81" s="57" t="s">
        <v>145</v>
      </c>
      <c r="C81" s="60" t="str">
        <f t="shared" si="0"/>
        <v>IO83vm</v>
      </c>
      <c r="D81" s="42">
        <f t="shared" si="1"/>
        <v>328.9122380994058</v>
      </c>
      <c r="E81" s="43">
        <f t="shared" si="32"/>
        <v>148.91223809940578</v>
      </c>
      <c r="F81" s="46">
        <f t="shared" si="3"/>
        <v>260.2617062451638</v>
      </c>
      <c r="G81" s="47">
        <f t="shared" si="33"/>
        <v>161.71912670327916</v>
      </c>
      <c r="H81" s="31">
        <v>53</v>
      </c>
      <c r="I81" s="32">
        <v>30</v>
      </c>
      <c r="J81" s="32">
        <v>0</v>
      </c>
      <c r="K81" s="33" t="s">
        <v>5</v>
      </c>
      <c r="L81" s="31">
        <v>2</v>
      </c>
      <c r="M81" s="32">
        <v>13</v>
      </c>
      <c r="N81" s="32">
        <v>0</v>
      </c>
      <c r="O81" s="33" t="s">
        <v>7</v>
      </c>
      <c r="P81" s="7">
        <f t="shared" si="5"/>
        <v>53.5</v>
      </c>
      <c r="Q81" s="8">
        <f t="shared" si="6"/>
        <v>-2.216666666666667</v>
      </c>
      <c r="R81" s="9">
        <f t="shared" si="47"/>
        <v>0.9337511498169663</v>
      </c>
      <c r="S81" s="10">
        <f t="shared" si="47"/>
        <v>-0.038688131752540975</v>
      </c>
      <c r="T81" s="25">
        <f t="shared" si="34"/>
        <v>0.9991657140254383</v>
      </c>
      <c r="U81" s="25">
        <f t="shared" si="43"/>
        <v>0.04085099768406275</v>
      </c>
      <c r="V81" s="26">
        <f t="shared" si="35"/>
        <v>260.2617062451638</v>
      </c>
      <c r="W81" s="27">
        <f t="shared" si="36"/>
        <v>161.71912670327916</v>
      </c>
      <c r="X81" s="28">
        <f t="shared" si="11"/>
        <v>0.856377394069722</v>
      </c>
      <c r="Y81" s="25">
        <f t="shared" si="44"/>
        <v>0.856377394069722</v>
      </c>
      <c r="Z81" s="29">
        <f t="shared" si="37"/>
        <v>31.087761900594238</v>
      </c>
      <c r="AA81" s="30">
        <f t="shared" si="38"/>
        <v>328.9122380994058</v>
      </c>
      <c r="AB81" s="15">
        <f t="shared" si="14"/>
        <v>143.5</v>
      </c>
      <c r="AC81" s="16">
        <f t="shared" si="45"/>
        <v>14</v>
      </c>
      <c r="AD81" s="17">
        <f t="shared" si="39"/>
        <v>3</v>
      </c>
      <c r="AE81" s="18">
        <f t="shared" si="40"/>
        <v>12</v>
      </c>
      <c r="AF81" s="19" t="str">
        <f t="shared" si="17"/>
        <v>O</v>
      </c>
      <c r="AG81" s="20" t="str">
        <f t="shared" si="18"/>
        <v>3</v>
      </c>
      <c r="AH81" s="21" t="str">
        <f t="shared" si="19"/>
        <v>m</v>
      </c>
      <c r="AI81" s="22">
        <f t="shared" si="20"/>
        <v>177.78333333333333</v>
      </c>
      <c r="AJ81" s="16">
        <f t="shared" si="46"/>
        <v>8</v>
      </c>
      <c r="AK81" s="17">
        <f t="shared" si="41"/>
        <v>8.5</v>
      </c>
      <c r="AL81" s="18">
        <f t="shared" si="42"/>
        <v>21</v>
      </c>
      <c r="AM81" s="19" t="str">
        <f t="shared" si="23"/>
        <v>I</v>
      </c>
      <c r="AN81" s="20" t="str">
        <f t="shared" si="24"/>
        <v>8</v>
      </c>
      <c r="AO81" s="21" t="str">
        <f t="shared" si="25"/>
        <v>v</v>
      </c>
    </row>
    <row r="82" spans="1:41" ht="18" thickBot="1" thickTop="1">
      <c r="A82" s="34" t="s">
        <v>141</v>
      </c>
      <c r="B82" s="57" t="s">
        <v>146</v>
      </c>
      <c r="C82" s="60" t="str">
        <f t="shared" si="0"/>
        <v>IO94ex</v>
      </c>
      <c r="D82" s="42">
        <f t="shared" si="1"/>
        <v>347.0043776795672</v>
      </c>
      <c r="E82" s="43">
        <f t="shared" si="32"/>
        <v>167.00437767956714</v>
      </c>
      <c r="F82" s="46">
        <f t="shared" si="3"/>
        <v>396.9730393575644</v>
      </c>
      <c r="G82" s="47">
        <f t="shared" si="33"/>
        <v>246.6676107516863</v>
      </c>
      <c r="H82" s="31">
        <v>54</v>
      </c>
      <c r="I82" s="32">
        <v>59</v>
      </c>
      <c r="J82" s="32">
        <v>0</v>
      </c>
      <c r="K82" s="33" t="s">
        <v>5</v>
      </c>
      <c r="L82" s="31">
        <v>1</v>
      </c>
      <c r="M82" s="32">
        <v>35</v>
      </c>
      <c r="N82" s="32">
        <v>0</v>
      </c>
      <c r="O82" s="33" t="s">
        <v>7</v>
      </c>
      <c r="P82" s="7">
        <f t="shared" si="5"/>
        <v>54.983333333333334</v>
      </c>
      <c r="Q82" s="8">
        <f t="shared" si="6"/>
        <v>-1.5833333333333335</v>
      </c>
      <c r="R82" s="9">
        <f t="shared" si="47"/>
        <v>0.9596402003882155</v>
      </c>
      <c r="S82" s="10">
        <f t="shared" si="47"/>
        <v>-0.027634379823243554</v>
      </c>
      <c r="T82" s="25">
        <f t="shared" si="34"/>
        <v>0.998059398764235</v>
      </c>
      <c r="U82" s="25">
        <f t="shared" si="43"/>
        <v>0.06230937676307713</v>
      </c>
      <c r="V82" s="26">
        <f t="shared" si="35"/>
        <v>396.9730393575644</v>
      </c>
      <c r="W82" s="27">
        <f t="shared" si="36"/>
        <v>246.6676107516863</v>
      </c>
      <c r="X82" s="28">
        <f t="shared" si="11"/>
        <v>0.9743872493089436</v>
      </c>
      <c r="Y82" s="25">
        <f t="shared" si="44"/>
        <v>0.9743872493089436</v>
      </c>
      <c r="Z82" s="29">
        <f t="shared" si="37"/>
        <v>12.995622320432803</v>
      </c>
      <c r="AA82" s="30">
        <f t="shared" si="38"/>
        <v>347.0043776795672</v>
      </c>
      <c r="AB82" s="15">
        <f t="shared" si="14"/>
        <v>144.98333333333335</v>
      </c>
      <c r="AC82" s="16">
        <f t="shared" si="45"/>
        <v>14</v>
      </c>
      <c r="AD82" s="17">
        <f t="shared" si="39"/>
        <v>4</v>
      </c>
      <c r="AE82" s="18">
        <f t="shared" si="40"/>
        <v>23</v>
      </c>
      <c r="AF82" s="19" t="str">
        <f t="shared" si="17"/>
        <v>O</v>
      </c>
      <c r="AG82" s="20" t="str">
        <f t="shared" si="18"/>
        <v>4</v>
      </c>
      <c r="AH82" s="21" t="str">
        <f t="shared" si="19"/>
        <v>x</v>
      </c>
      <c r="AI82" s="22">
        <f t="shared" si="20"/>
        <v>178.41666666666666</v>
      </c>
      <c r="AJ82" s="16">
        <f t="shared" si="46"/>
        <v>8</v>
      </c>
      <c r="AK82" s="17">
        <f t="shared" si="41"/>
        <v>9</v>
      </c>
      <c r="AL82" s="18">
        <f t="shared" si="42"/>
        <v>4</v>
      </c>
      <c r="AM82" s="19" t="str">
        <f t="shared" si="23"/>
        <v>I</v>
      </c>
      <c r="AN82" s="20" t="str">
        <f t="shared" si="24"/>
        <v>9</v>
      </c>
      <c r="AO82" s="21" t="str">
        <f t="shared" si="25"/>
        <v>e</v>
      </c>
    </row>
    <row r="83" spans="1:41" ht="18" thickBot="1" thickTop="1">
      <c r="A83" s="34" t="s">
        <v>141</v>
      </c>
      <c r="B83" s="57" t="s">
        <v>147</v>
      </c>
      <c r="C83" s="60" t="str">
        <f t="shared" si="0"/>
        <v>JO02pm</v>
      </c>
      <c r="D83" s="42">
        <f t="shared" si="1"/>
        <v>42.20722985174224</v>
      </c>
      <c r="E83" s="43">
        <f t="shared" si="32"/>
        <v>222.20722985174223</v>
      </c>
      <c r="F83" s="46">
        <f t="shared" si="3"/>
        <v>149.6238286372558</v>
      </c>
      <c r="G83" s="47">
        <f t="shared" si="33"/>
        <v>92.97193678744559</v>
      </c>
      <c r="H83" s="31">
        <v>52</v>
      </c>
      <c r="I83" s="32">
        <v>30</v>
      </c>
      <c r="J83" s="32">
        <v>0</v>
      </c>
      <c r="K83" s="33" t="s">
        <v>5</v>
      </c>
      <c r="L83" s="31">
        <v>1</v>
      </c>
      <c r="M83" s="32">
        <v>18</v>
      </c>
      <c r="N83" s="32">
        <v>0</v>
      </c>
      <c r="O83" s="33" t="s">
        <v>12</v>
      </c>
      <c r="P83" s="7">
        <f t="shared" si="5"/>
        <v>52.5</v>
      </c>
      <c r="Q83" s="8">
        <f t="shared" si="6"/>
        <v>1.3</v>
      </c>
      <c r="R83" s="9">
        <f t="shared" si="47"/>
        <v>0.9162978572970231</v>
      </c>
      <c r="S83" s="10">
        <f t="shared" si="47"/>
        <v>0.022689280275926284</v>
      </c>
      <c r="T83" s="25">
        <f t="shared" si="34"/>
        <v>0.9997242367684924</v>
      </c>
      <c r="U83" s="25">
        <f t="shared" si="43"/>
        <v>0.02348514026640336</v>
      </c>
      <c r="V83" s="26">
        <f t="shared" si="35"/>
        <v>149.6238286372558</v>
      </c>
      <c r="W83" s="27">
        <f t="shared" si="36"/>
        <v>92.97193678744559</v>
      </c>
      <c r="X83" s="28">
        <f t="shared" si="11"/>
        <v>0.7407198295165232</v>
      </c>
      <c r="Y83" s="25">
        <f t="shared" si="44"/>
        <v>0.7407198295165232</v>
      </c>
      <c r="Z83" s="29">
        <f t="shared" si="37"/>
        <v>42.20722985174224</v>
      </c>
      <c r="AA83" s="30">
        <f t="shared" si="38"/>
        <v>42.20722985174224</v>
      </c>
      <c r="AB83" s="15">
        <f t="shared" si="14"/>
        <v>142.5</v>
      </c>
      <c r="AC83" s="16">
        <f t="shared" si="45"/>
        <v>14</v>
      </c>
      <c r="AD83" s="17">
        <f t="shared" si="39"/>
        <v>2</v>
      </c>
      <c r="AE83" s="18">
        <f t="shared" si="40"/>
        <v>12</v>
      </c>
      <c r="AF83" s="19" t="str">
        <f t="shared" si="17"/>
        <v>O</v>
      </c>
      <c r="AG83" s="20" t="str">
        <f t="shared" si="18"/>
        <v>2</v>
      </c>
      <c r="AH83" s="21" t="str">
        <f t="shared" si="19"/>
        <v>m</v>
      </c>
      <c r="AI83" s="22">
        <f t="shared" si="20"/>
        <v>181.3</v>
      </c>
      <c r="AJ83" s="16">
        <f t="shared" si="46"/>
        <v>9</v>
      </c>
      <c r="AK83" s="17">
        <f t="shared" si="41"/>
        <v>0.5</v>
      </c>
      <c r="AL83" s="18">
        <f t="shared" si="42"/>
        <v>15</v>
      </c>
      <c r="AM83" s="19" t="str">
        <f t="shared" si="23"/>
        <v>J</v>
      </c>
      <c r="AN83" s="20" t="str">
        <f t="shared" si="24"/>
        <v>0</v>
      </c>
      <c r="AO83" s="21" t="str">
        <f t="shared" si="25"/>
        <v>p</v>
      </c>
    </row>
    <row r="84" spans="1:41" ht="18" thickBot="1" thickTop="1">
      <c r="A84" s="34" t="s">
        <v>141</v>
      </c>
      <c r="B84" s="57" t="s">
        <v>148</v>
      </c>
      <c r="C84" s="60" t="str">
        <f t="shared" si="0"/>
        <v>IO70wj</v>
      </c>
      <c r="D84" s="42">
        <f t="shared" si="1"/>
        <v>247.32157175394784</v>
      </c>
      <c r="E84" s="43">
        <f t="shared" si="32"/>
        <v>67.32157175394786</v>
      </c>
      <c r="F84" s="46">
        <f t="shared" si="3"/>
        <v>305.84083859326864</v>
      </c>
      <c r="G84" s="47">
        <f t="shared" si="33"/>
        <v>190.04068651156413</v>
      </c>
      <c r="H84" s="31">
        <v>50</v>
      </c>
      <c r="I84" s="32">
        <v>23</v>
      </c>
      <c r="J84" s="32">
        <v>0</v>
      </c>
      <c r="K84" s="33" t="s">
        <v>5</v>
      </c>
      <c r="L84" s="31">
        <v>4</v>
      </c>
      <c r="M84" s="32">
        <v>10</v>
      </c>
      <c r="N84" s="32">
        <v>0</v>
      </c>
      <c r="O84" s="33" t="s">
        <v>7</v>
      </c>
      <c r="P84" s="7">
        <f t="shared" si="5"/>
        <v>50.38333333333333</v>
      </c>
      <c r="Q84" s="8">
        <f t="shared" si="6"/>
        <v>-4.166666666666667</v>
      </c>
      <c r="R84" s="9">
        <f t="shared" si="47"/>
        <v>0.8793550547964764</v>
      </c>
      <c r="S84" s="10">
        <f t="shared" si="47"/>
        <v>-0.0727220521664304</v>
      </c>
      <c r="T84" s="25">
        <f t="shared" si="34"/>
        <v>0.9988479738382114</v>
      </c>
      <c r="U84" s="25">
        <f t="shared" si="43"/>
        <v>0.04800515438600983</v>
      </c>
      <c r="V84" s="26">
        <f t="shared" si="35"/>
        <v>305.84083859326864</v>
      </c>
      <c r="W84" s="27">
        <f t="shared" si="36"/>
        <v>190.04068651156413</v>
      </c>
      <c r="X84" s="28">
        <f t="shared" si="11"/>
        <v>-0.38555868111405855</v>
      </c>
      <c r="Y84" s="25">
        <f t="shared" si="44"/>
        <v>-0.38555868111405855</v>
      </c>
      <c r="Z84" s="29">
        <f t="shared" si="37"/>
        <v>112.67842824605216</v>
      </c>
      <c r="AA84" s="30">
        <f t="shared" si="38"/>
        <v>247.32157175394784</v>
      </c>
      <c r="AB84" s="15">
        <f t="shared" si="14"/>
        <v>140.38333333333333</v>
      </c>
      <c r="AC84" s="16">
        <f t="shared" si="45"/>
        <v>14</v>
      </c>
      <c r="AD84" s="17">
        <f t="shared" si="39"/>
        <v>0</v>
      </c>
      <c r="AE84" s="18">
        <f t="shared" si="40"/>
        <v>9</v>
      </c>
      <c r="AF84" s="19" t="str">
        <f t="shared" si="17"/>
        <v>O</v>
      </c>
      <c r="AG84" s="20" t="str">
        <f t="shared" si="18"/>
        <v>0</v>
      </c>
      <c r="AH84" s="21" t="str">
        <f t="shared" si="19"/>
        <v>j</v>
      </c>
      <c r="AI84" s="22">
        <f t="shared" si="20"/>
        <v>175.83333333333334</v>
      </c>
      <c r="AJ84" s="16">
        <f t="shared" si="46"/>
        <v>8</v>
      </c>
      <c r="AK84" s="17">
        <f t="shared" si="41"/>
        <v>7.5</v>
      </c>
      <c r="AL84" s="18">
        <f t="shared" si="42"/>
        <v>22</v>
      </c>
      <c r="AM84" s="19" t="str">
        <f t="shared" si="23"/>
        <v>I</v>
      </c>
      <c r="AN84" s="20" t="str">
        <f t="shared" si="24"/>
        <v>7</v>
      </c>
      <c r="AO84" s="21" t="str">
        <f t="shared" si="25"/>
        <v>w</v>
      </c>
    </row>
    <row r="85" spans="1:41" ht="18" thickBot="1" thickTop="1">
      <c r="A85" s="34" t="s">
        <v>149</v>
      </c>
      <c r="B85" s="57" t="s">
        <v>150</v>
      </c>
      <c r="C85" s="60" t="str">
        <f t="shared" si="0"/>
        <v>IO74sd</v>
      </c>
      <c r="D85" s="42">
        <f t="shared" si="1"/>
        <v>317.14175323321274</v>
      </c>
      <c r="E85" s="43">
        <f t="shared" si="32"/>
        <v>137.14175323321274</v>
      </c>
      <c r="F85" s="46">
        <f t="shared" si="3"/>
        <v>411.43453228550266</v>
      </c>
      <c r="G85" s="47">
        <f t="shared" si="33"/>
        <v>255.653565853851</v>
      </c>
      <c r="H85" s="31">
        <v>54</v>
      </c>
      <c r="I85" s="32">
        <v>9</v>
      </c>
      <c r="J85" s="32">
        <v>0</v>
      </c>
      <c r="K85" s="33" t="s">
        <v>5</v>
      </c>
      <c r="L85" s="31">
        <v>4</v>
      </c>
      <c r="M85" s="32">
        <v>29</v>
      </c>
      <c r="N85" s="32">
        <v>0</v>
      </c>
      <c r="O85" s="33" t="s">
        <v>7</v>
      </c>
      <c r="P85" s="7">
        <f t="shared" si="5"/>
        <v>54.15</v>
      </c>
      <c r="Q85" s="8">
        <f t="shared" si="6"/>
        <v>-4.483333333333333</v>
      </c>
      <c r="R85" s="9">
        <f t="shared" si="47"/>
        <v>0.9450957899549294</v>
      </c>
      <c r="S85" s="10">
        <f t="shared" si="47"/>
        <v>-0.07824892813107912</v>
      </c>
      <c r="T85" s="25">
        <f t="shared" si="34"/>
        <v>0.9979154835158814</v>
      </c>
      <c r="U85" s="25">
        <f t="shared" si="43"/>
        <v>0.06457927048901313</v>
      </c>
      <c r="V85" s="26">
        <f t="shared" si="35"/>
        <v>411.43453228550266</v>
      </c>
      <c r="W85" s="27">
        <f t="shared" si="36"/>
        <v>255.653565853851</v>
      </c>
      <c r="X85" s="28">
        <f t="shared" si="11"/>
        <v>0.7330387669022557</v>
      </c>
      <c r="Y85" s="25">
        <f t="shared" si="44"/>
        <v>0.7330387669022557</v>
      </c>
      <c r="Z85" s="29">
        <f t="shared" si="37"/>
        <v>42.85824676678724</v>
      </c>
      <c r="AA85" s="30">
        <f t="shared" si="38"/>
        <v>317.14175323321274</v>
      </c>
      <c r="AB85" s="15">
        <f t="shared" si="14"/>
        <v>144.15</v>
      </c>
      <c r="AC85" s="16">
        <f t="shared" si="45"/>
        <v>14</v>
      </c>
      <c r="AD85" s="17">
        <f t="shared" si="39"/>
        <v>4</v>
      </c>
      <c r="AE85" s="18">
        <f t="shared" si="40"/>
        <v>3</v>
      </c>
      <c r="AF85" s="19" t="str">
        <f t="shared" si="17"/>
        <v>O</v>
      </c>
      <c r="AG85" s="20" t="str">
        <f t="shared" si="18"/>
        <v>4</v>
      </c>
      <c r="AH85" s="21" t="str">
        <f t="shared" si="19"/>
        <v>d</v>
      </c>
      <c r="AI85" s="22">
        <f t="shared" si="20"/>
        <v>175.51666666666668</v>
      </c>
      <c r="AJ85" s="16">
        <f t="shared" si="46"/>
        <v>8</v>
      </c>
      <c r="AK85" s="17">
        <f t="shared" si="41"/>
        <v>7.5</v>
      </c>
      <c r="AL85" s="18">
        <f t="shared" si="42"/>
        <v>18</v>
      </c>
      <c r="AM85" s="19" t="str">
        <f t="shared" si="23"/>
        <v>I</v>
      </c>
      <c r="AN85" s="20" t="str">
        <f t="shared" si="24"/>
        <v>7</v>
      </c>
      <c r="AO85" s="21" t="str">
        <f t="shared" si="25"/>
        <v>s</v>
      </c>
    </row>
    <row r="86" spans="1:41" ht="18" thickBot="1" thickTop="1">
      <c r="A86" s="34" t="s">
        <v>151</v>
      </c>
      <c r="B86" s="57" t="s">
        <v>152</v>
      </c>
      <c r="C86" s="60" t="str">
        <f>IF(D86&lt;&gt;"",AM86&amp;AF86&amp;AN86&amp;AG86&amp;AO86&amp;AH86,"")</f>
        <v>IO74ao</v>
      </c>
      <c r="D86" s="42">
        <f>IF(F86="","",IF(ISERR(AA86),"  N/A  ",AA86))</f>
        <v>314.0375824945873</v>
      </c>
      <c r="E86" s="43">
        <f t="shared" si="32"/>
        <v>134.0375824945873</v>
      </c>
      <c r="F86" s="46">
        <f>IF(H86+I86+J86+L86+M86+N86&gt;0,V86,"")</f>
        <v>514.5034706867623</v>
      </c>
      <c r="G86" s="47">
        <f t="shared" si="33"/>
        <v>319.69763499087765</v>
      </c>
      <c r="H86" s="31">
        <v>54</v>
      </c>
      <c r="I86" s="32">
        <v>35</v>
      </c>
      <c r="J86" s="32">
        <v>47</v>
      </c>
      <c r="K86" s="33" t="s">
        <v>5</v>
      </c>
      <c r="L86" s="31">
        <v>5</v>
      </c>
      <c r="M86" s="32">
        <v>55</v>
      </c>
      <c r="N86" s="32">
        <v>48</v>
      </c>
      <c r="O86" s="33" t="s">
        <v>7</v>
      </c>
      <c r="P86" s="7">
        <f t="shared" si="5"/>
        <v>54.59638888888889</v>
      </c>
      <c r="Q86" s="8">
        <f t="shared" si="6"/>
        <v>-5.930000000000001</v>
      </c>
      <c r="R86" s="9">
        <f t="shared" si="47"/>
        <v>0.9528867458103597</v>
      </c>
      <c r="S86" s="10">
        <f t="shared" si="47"/>
        <v>-0.10349802464326376</v>
      </c>
      <c r="T86" s="25">
        <f t="shared" si="34"/>
        <v>0.9967409173798736</v>
      </c>
      <c r="U86" s="25">
        <f t="shared" si="43"/>
        <v>0.0807570978946417</v>
      </c>
      <c r="V86" s="26">
        <f t="shared" si="35"/>
        <v>514.5034706867623</v>
      </c>
      <c r="W86" s="27">
        <f t="shared" si="36"/>
        <v>319.69763499087765</v>
      </c>
      <c r="X86" s="28">
        <f t="shared" si="11"/>
        <v>0.695130063490414</v>
      </c>
      <c r="Y86" s="25">
        <f t="shared" si="44"/>
        <v>0.695130063490414</v>
      </c>
      <c r="Z86" s="29">
        <f t="shared" si="37"/>
        <v>45.96241750541272</v>
      </c>
      <c r="AA86" s="30">
        <f t="shared" si="38"/>
        <v>314.0375824945873</v>
      </c>
      <c r="AB86" s="15">
        <f t="shared" si="14"/>
        <v>144.5963888888889</v>
      </c>
      <c r="AC86" s="16">
        <f t="shared" si="45"/>
        <v>14</v>
      </c>
      <c r="AD86" s="17">
        <f t="shared" si="39"/>
        <v>4</v>
      </c>
      <c r="AE86" s="18">
        <f t="shared" si="40"/>
        <v>14</v>
      </c>
      <c r="AF86" s="19" t="str">
        <f t="shared" si="17"/>
        <v>O</v>
      </c>
      <c r="AG86" s="20" t="str">
        <f t="shared" si="18"/>
        <v>4</v>
      </c>
      <c r="AH86" s="21" t="str">
        <f t="shared" si="19"/>
        <v>o</v>
      </c>
      <c r="AI86" s="22">
        <f t="shared" si="20"/>
        <v>174.07</v>
      </c>
      <c r="AJ86" s="16">
        <f t="shared" si="46"/>
        <v>8</v>
      </c>
      <c r="AK86" s="17">
        <f t="shared" si="41"/>
        <v>7</v>
      </c>
      <c r="AL86" s="18">
        <f t="shared" si="42"/>
        <v>0</v>
      </c>
      <c r="AM86" s="19" t="str">
        <f t="shared" si="23"/>
        <v>I</v>
      </c>
      <c r="AN86" s="20" t="str">
        <f t="shared" si="24"/>
        <v>7</v>
      </c>
      <c r="AO86" s="21" t="str">
        <f t="shared" si="25"/>
        <v>a</v>
      </c>
    </row>
    <row r="87" spans="1:41" ht="18" thickBot="1" thickTop="1">
      <c r="A87" s="34" t="s">
        <v>153</v>
      </c>
      <c r="B87" s="57" t="s">
        <v>154</v>
      </c>
      <c r="C87" s="60" t="str">
        <f t="shared" si="0"/>
        <v>IN89we</v>
      </c>
      <c r="D87" s="42">
        <f t="shared" si="1"/>
        <v>208.80276168093403</v>
      </c>
      <c r="E87" s="43">
        <f t="shared" si="32"/>
        <v>28.802761680934054</v>
      </c>
      <c r="F87" s="46">
        <f t="shared" si="3"/>
        <v>291.35064325081316</v>
      </c>
      <c r="G87" s="47">
        <f t="shared" si="33"/>
        <v>181.03689655587075</v>
      </c>
      <c r="H87" s="31">
        <v>49</v>
      </c>
      <c r="I87" s="32">
        <v>12</v>
      </c>
      <c r="J87" s="32">
        <v>0</v>
      </c>
      <c r="K87" s="33" t="s">
        <v>5</v>
      </c>
      <c r="L87" s="31">
        <v>2</v>
      </c>
      <c r="M87" s="32">
        <v>7</v>
      </c>
      <c r="N87" s="32">
        <v>0</v>
      </c>
      <c r="O87" s="33" t="s">
        <v>7</v>
      </c>
      <c r="P87" s="7">
        <f t="shared" si="5"/>
        <v>49.2</v>
      </c>
      <c r="Q87" s="8">
        <f t="shared" si="6"/>
        <v>-2.1166666666666667</v>
      </c>
      <c r="R87" s="9">
        <f t="shared" si="47"/>
        <v>0.8587019919812102</v>
      </c>
      <c r="S87" s="10">
        <f t="shared" si="47"/>
        <v>-0.03694280250054664</v>
      </c>
      <c r="T87" s="25">
        <f t="shared" si="34"/>
        <v>0.9989545312192836</v>
      </c>
      <c r="U87" s="25">
        <f t="shared" si="43"/>
        <v>0.0457307554937707</v>
      </c>
      <c r="V87" s="26">
        <f t="shared" si="35"/>
        <v>291.35064325081316</v>
      </c>
      <c r="W87" s="27">
        <f t="shared" si="36"/>
        <v>181.03689655587075</v>
      </c>
      <c r="X87" s="28">
        <f t="shared" si="11"/>
        <v>-0.8762834582939915</v>
      </c>
      <c r="Y87" s="25">
        <f t="shared" si="44"/>
        <v>-0.8762834582939915</v>
      </c>
      <c r="Z87" s="29">
        <f t="shared" si="37"/>
        <v>151.19723831906597</v>
      </c>
      <c r="AA87" s="30">
        <f t="shared" si="38"/>
        <v>208.80276168093403</v>
      </c>
      <c r="AB87" s="15">
        <f t="shared" si="14"/>
        <v>139.2</v>
      </c>
      <c r="AC87" s="16">
        <f t="shared" si="45"/>
        <v>13</v>
      </c>
      <c r="AD87" s="17">
        <f t="shared" si="39"/>
        <v>9</v>
      </c>
      <c r="AE87" s="18">
        <f t="shared" si="40"/>
        <v>4</v>
      </c>
      <c r="AF87" s="19" t="str">
        <f t="shared" si="17"/>
        <v>N</v>
      </c>
      <c r="AG87" s="20" t="str">
        <f t="shared" si="18"/>
        <v>9</v>
      </c>
      <c r="AH87" s="21" t="str">
        <f t="shared" si="19"/>
        <v>e</v>
      </c>
      <c r="AI87" s="22">
        <f t="shared" si="20"/>
        <v>177.88333333333333</v>
      </c>
      <c r="AJ87" s="16">
        <f t="shared" si="46"/>
        <v>8</v>
      </c>
      <c r="AK87" s="17">
        <f t="shared" si="41"/>
        <v>8.5</v>
      </c>
      <c r="AL87" s="18">
        <f t="shared" si="42"/>
        <v>22</v>
      </c>
      <c r="AM87" s="19" t="str">
        <f t="shared" si="23"/>
        <v>I</v>
      </c>
      <c r="AN87" s="20" t="str">
        <f t="shared" si="24"/>
        <v>8</v>
      </c>
      <c r="AO87" s="21" t="str">
        <f t="shared" si="25"/>
        <v>w</v>
      </c>
    </row>
    <row r="88" spans="1:41" ht="18" thickBot="1" thickTop="1">
      <c r="A88" s="34" t="s">
        <v>155</v>
      </c>
      <c r="B88" s="57" t="s">
        <v>156</v>
      </c>
      <c r="C88" s="60" t="str">
        <f t="shared" si="0"/>
        <v>IO77vk</v>
      </c>
      <c r="D88" s="42">
        <f t="shared" si="1"/>
        <v>339.9495061553542</v>
      </c>
      <c r="E88" s="43">
        <f t="shared" si="32"/>
        <v>159.94950615535413</v>
      </c>
      <c r="F88" s="46">
        <f t="shared" si="3"/>
        <v>710.2153138117781</v>
      </c>
      <c r="G88" s="47">
        <f t="shared" si="33"/>
        <v>441.307336288434</v>
      </c>
      <c r="H88" s="31">
        <v>57</v>
      </c>
      <c r="I88" s="32">
        <v>27</v>
      </c>
      <c r="J88" s="32">
        <v>0</v>
      </c>
      <c r="K88" s="33" t="s">
        <v>5</v>
      </c>
      <c r="L88" s="31">
        <v>4</v>
      </c>
      <c r="M88" s="32">
        <v>15</v>
      </c>
      <c r="N88" s="32">
        <v>0</v>
      </c>
      <c r="O88" s="33" t="s">
        <v>7</v>
      </c>
      <c r="P88" s="7">
        <f t="shared" si="5"/>
        <v>57.45</v>
      </c>
      <c r="Q88" s="8">
        <f t="shared" si="6"/>
        <v>-4.25</v>
      </c>
      <c r="R88" s="9">
        <f t="shared" si="47"/>
        <v>1.0026916552707423</v>
      </c>
      <c r="S88" s="10">
        <f t="shared" si="47"/>
        <v>-0.07417649320975901</v>
      </c>
      <c r="T88" s="25">
        <f t="shared" si="34"/>
        <v>0.9937929525441622</v>
      </c>
      <c r="U88" s="25">
        <f t="shared" si="43"/>
        <v>0.11147626962985058</v>
      </c>
      <c r="V88" s="26">
        <f t="shared" si="35"/>
        <v>710.2153138117781</v>
      </c>
      <c r="W88" s="27">
        <f t="shared" si="36"/>
        <v>441.307336288434</v>
      </c>
      <c r="X88" s="28">
        <f t="shared" si="11"/>
        <v>0.9393908390879152</v>
      </c>
      <c r="Y88" s="25">
        <f t="shared" si="44"/>
        <v>0.9393908390879152</v>
      </c>
      <c r="Z88" s="29">
        <f t="shared" si="37"/>
        <v>20.050493844645825</v>
      </c>
      <c r="AA88" s="30">
        <f t="shared" si="38"/>
        <v>339.9495061553542</v>
      </c>
      <c r="AB88" s="15">
        <f t="shared" si="14"/>
        <v>147.45</v>
      </c>
      <c r="AC88" s="16">
        <f t="shared" si="45"/>
        <v>14</v>
      </c>
      <c r="AD88" s="17">
        <f t="shared" si="39"/>
        <v>7</v>
      </c>
      <c r="AE88" s="18">
        <f t="shared" si="40"/>
        <v>10</v>
      </c>
      <c r="AF88" s="19" t="str">
        <f t="shared" si="17"/>
        <v>O</v>
      </c>
      <c r="AG88" s="20" t="str">
        <f t="shared" si="18"/>
        <v>7</v>
      </c>
      <c r="AH88" s="21" t="str">
        <f t="shared" si="19"/>
        <v>k</v>
      </c>
      <c r="AI88" s="22">
        <f t="shared" si="20"/>
        <v>175.75</v>
      </c>
      <c r="AJ88" s="16">
        <f t="shared" si="46"/>
        <v>8</v>
      </c>
      <c r="AK88" s="17">
        <f t="shared" si="41"/>
        <v>7.5</v>
      </c>
      <c r="AL88" s="18">
        <f t="shared" si="42"/>
        <v>21</v>
      </c>
      <c r="AM88" s="19" t="str">
        <f t="shared" si="23"/>
        <v>I</v>
      </c>
      <c r="AN88" s="20" t="str">
        <f t="shared" si="24"/>
        <v>7</v>
      </c>
      <c r="AO88" s="21" t="str">
        <f t="shared" si="25"/>
        <v>v</v>
      </c>
    </row>
    <row r="89" spans="1:41" ht="18" thickBot="1" thickTop="1">
      <c r="A89" s="34" t="s">
        <v>155</v>
      </c>
      <c r="B89" s="57" t="s">
        <v>157</v>
      </c>
      <c r="C89" s="60" t="str">
        <f t="shared" si="0"/>
        <v>IO85jw</v>
      </c>
      <c r="D89" s="42">
        <f t="shared" si="1"/>
        <v>339.20701773357627</v>
      </c>
      <c r="E89" s="43">
        <f t="shared" si="32"/>
        <v>159.20701773357632</v>
      </c>
      <c r="F89" s="46">
        <f t="shared" si="3"/>
        <v>532.0746816300461</v>
      </c>
      <c r="G89" s="47">
        <f t="shared" si="33"/>
        <v>330.6158792837595</v>
      </c>
      <c r="H89" s="31">
        <v>55</v>
      </c>
      <c r="I89" s="32">
        <v>57</v>
      </c>
      <c r="J89" s="32">
        <v>0</v>
      </c>
      <c r="K89" s="33" t="s">
        <v>5</v>
      </c>
      <c r="L89" s="31">
        <v>3</v>
      </c>
      <c r="M89" s="32">
        <v>13</v>
      </c>
      <c r="N89" s="32">
        <v>0</v>
      </c>
      <c r="O89" s="33" t="s">
        <v>7</v>
      </c>
      <c r="P89" s="7">
        <f t="shared" si="5"/>
        <v>55.95</v>
      </c>
      <c r="Q89" s="8">
        <f t="shared" si="6"/>
        <v>-3.216666666666667</v>
      </c>
      <c r="R89" s="9">
        <f t="shared" si="47"/>
        <v>0.9765117164908275</v>
      </c>
      <c r="S89" s="10">
        <f t="shared" si="47"/>
        <v>-0.05614142427248427</v>
      </c>
      <c r="T89" s="25">
        <f t="shared" si="34"/>
        <v>0.9965146408096286</v>
      </c>
      <c r="U89" s="25">
        <f t="shared" si="43"/>
        <v>0.08351509678701086</v>
      </c>
      <c r="V89" s="26">
        <f t="shared" si="35"/>
        <v>532.0746816300461</v>
      </c>
      <c r="W89" s="27">
        <f t="shared" si="36"/>
        <v>330.6158792837595</v>
      </c>
      <c r="X89" s="28">
        <f t="shared" si="11"/>
        <v>0.9348691637925298</v>
      </c>
      <c r="Y89" s="25">
        <f t="shared" si="44"/>
        <v>0.9348691637925298</v>
      </c>
      <c r="Z89" s="29">
        <f t="shared" si="37"/>
        <v>20.79298226642373</v>
      </c>
      <c r="AA89" s="30">
        <f t="shared" si="38"/>
        <v>339.20701773357627</v>
      </c>
      <c r="AB89" s="15">
        <f t="shared" si="14"/>
        <v>145.95</v>
      </c>
      <c r="AC89" s="16">
        <f t="shared" si="45"/>
        <v>14</v>
      </c>
      <c r="AD89" s="17">
        <f t="shared" si="39"/>
        <v>5</v>
      </c>
      <c r="AE89" s="18">
        <f t="shared" si="40"/>
        <v>22</v>
      </c>
      <c r="AF89" s="19" t="str">
        <f t="shared" si="17"/>
        <v>O</v>
      </c>
      <c r="AG89" s="20" t="str">
        <f t="shared" si="18"/>
        <v>5</v>
      </c>
      <c r="AH89" s="21" t="str">
        <f t="shared" si="19"/>
        <v>w</v>
      </c>
      <c r="AI89" s="22">
        <f t="shared" si="20"/>
        <v>176.78333333333333</v>
      </c>
      <c r="AJ89" s="16">
        <f t="shared" si="46"/>
        <v>8</v>
      </c>
      <c r="AK89" s="17">
        <f t="shared" si="41"/>
        <v>8</v>
      </c>
      <c r="AL89" s="18">
        <f t="shared" si="42"/>
        <v>9</v>
      </c>
      <c r="AM89" s="19" t="str">
        <f t="shared" si="23"/>
        <v>I</v>
      </c>
      <c r="AN89" s="20" t="str">
        <f t="shared" si="24"/>
        <v>8</v>
      </c>
      <c r="AO89" s="21" t="str">
        <f t="shared" si="25"/>
        <v>j</v>
      </c>
    </row>
    <row r="90" spans="1:41" ht="18" thickBot="1" thickTop="1">
      <c r="A90" s="34" t="s">
        <v>155</v>
      </c>
      <c r="B90" s="57" t="s">
        <v>158</v>
      </c>
      <c r="C90" s="60" t="str">
        <f t="shared" si="0"/>
        <v>IP90kd</v>
      </c>
      <c r="D90" s="42">
        <f t="shared" si="1"/>
        <v>356.80645904080836</v>
      </c>
      <c r="E90" s="43">
        <f t="shared" si="32"/>
        <v>176.80645904080836</v>
      </c>
      <c r="F90" s="46">
        <f t="shared" si="3"/>
        <v>962.308116413285</v>
      </c>
      <c r="G90" s="47">
        <f t="shared" si="33"/>
        <v>597.9505415953822</v>
      </c>
      <c r="H90" s="31">
        <v>60</v>
      </c>
      <c r="I90" s="32">
        <v>9</v>
      </c>
      <c r="J90" s="32">
        <v>0</v>
      </c>
      <c r="K90" s="33" t="s">
        <v>5</v>
      </c>
      <c r="L90" s="31">
        <v>1</v>
      </c>
      <c r="M90" s="32">
        <v>9</v>
      </c>
      <c r="N90" s="32">
        <v>0</v>
      </c>
      <c r="O90" s="33" t="s">
        <v>7</v>
      </c>
      <c r="P90" s="7">
        <f t="shared" si="5"/>
        <v>60.15</v>
      </c>
      <c r="Q90" s="8">
        <f t="shared" si="6"/>
        <v>-1.15</v>
      </c>
      <c r="R90" s="9">
        <f t="shared" si="47"/>
        <v>1.0498155450745892</v>
      </c>
      <c r="S90" s="10">
        <f t="shared" si="47"/>
        <v>-0.02007128639793479</v>
      </c>
      <c r="T90" s="25">
        <f t="shared" si="34"/>
        <v>0.9886143652817008</v>
      </c>
      <c r="U90" s="25">
        <f t="shared" si="43"/>
        <v>0.1510450661455478</v>
      </c>
      <c r="V90" s="26">
        <f t="shared" si="35"/>
        <v>962.308116413285</v>
      </c>
      <c r="W90" s="27">
        <f t="shared" si="36"/>
        <v>597.9505415953822</v>
      </c>
      <c r="X90" s="28">
        <f t="shared" si="11"/>
        <v>0.9984470506812647</v>
      </c>
      <c r="Y90" s="25">
        <f t="shared" si="44"/>
        <v>0.9984470506812647</v>
      </c>
      <c r="Z90" s="29">
        <f t="shared" si="37"/>
        <v>3.1935409591916377</v>
      </c>
      <c r="AA90" s="30">
        <f t="shared" si="38"/>
        <v>356.80645904080836</v>
      </c>
      <c r="AB90" s="15">
        <f t="shared" si="14"/>
        <v>150.15</v>
      </c>
      <c r="AC90" s="16">
        <f t="shared" si="45"/>
        <v>15</v>
      </c>
      <c r="AD90" s="17">
        <f t="shared" si="39"/>
        <v>0</v>
      </c>
      <c r="AE90" s="18">
        <f t="shared" si="40"/>
        <v>3</v>
      </c>
      <c r="AF90" s="19" t="str">
        <f t="shared" si="17"/>
        <v>P</v>
      </c>
      <c r="AG90" s="20" t="str">
        <f t="shared" si="18"/>
        <v>0</v>
      </c>
      <c r="AH90" s="21" t="str">
        <f t="shared" si="19"/>
        <v>d</v>
      </c>
      <c r="AI90" s="22">
        <f t="shared" si="20"/>
        <v>178.85</v>
      </c>
      <c r="AJ90" s="16">
        <f t="shared" si="46"/>
        <v>8</v>
      </c>
      <c r="AK90" s="17">
        <f t="shared" si="41"/>
        <v>9</v>
      </c>
      <c r="AL90" s="18">
        <f t="shared" si="42"/>
        <v>10</v>
      </c>
      <c r="AM90" s="19" t="str">
        <f t="shared" si="23"/>
        <v>I</v>
      </c>
      <c r="AN90" s="20" t="str">
        <f t="shared" si="24"/>
        <v>9</v>
      </c>
      <c r="AO90" s="21" t="str">
        <f t="shared" si="25"/>
        <v>k</v>
      </c>
    </row>
    <row r="91" spans="1:41" ht="18" thickBot="1" thickTop="1">
      <c r="A91" s="34" t="s">
        <v>159</v>
      </c>
      <c r="B91" s="57" t="s">
        <v>160</v>
      </c>
      <c r="C91" s="60" t="str">
        <f t="shared" si="0"/>
        <v>IO81jm</v>
      </c>
      <c r="D91" s="42">
        <f t="shared" si="1"/>
        <v>270.8070646283927</v>
      </c>
      <c r="E91" s="43">
        <f t="shared" si="32"/>
        <v>90.80706462839271</v>
      </c>
      <c r="F91" s="46">
        <f t="shared" si="3"/>
        <v>209.81421576998156</v>
      </c>
      <c r="G91" s="47">
        <f t="shared" si="33"/>
        <v>130.37250940133384</v>
      </c>
      <c r="H91" s="31">
        <v>51</v>
      </c>
      <c r="I91" s="32">
        <v>30</v>
      </c>
      <c r="J91" s="32">
        <v>0</v>
      </c>
      <c r="K91" s="33" t="s">
        <v>5</v>
      </c>
      <c r="L91" s="31">
        <v>3</v>
      </c>
      <c r="M91" s="32">
        <v>13</v>
      </c>
      <c r="N91" s="32">
        <v>0</v>
      </c>
      <c r="O91" s="33" t="s">
        <v>7</v>
      </c>
      <c r="P91" s="7">
        <f t="shared" si="5"/>
        <v>51.5</v>
      </c>
      <c r="Q91" s="8">
        <f t="shared" si="6"/>
        <v>-3.216666666666667</v>
      </c>
      <c r="R91" s="9">
        <f t="shared" si="47"/>
        <v>0.8988445647770797</v>
      </c>
      <c r="S91" s="10">
        <f t="shared" si="47"/>
        <v>-0.05614142427248427</v>
      </c>
      <c r="T91" s="25">
        <f t="shared" si="34"/>
        <v>0.9994577677274261</v>
      </c>
      <c r="U91" s="25">
        <f t="shared" si="43"/>
        <v>0.0329326974996047</v>
      </c>
      <c r="V91" s="26">
        <f t="shared" si="35"/>
        <v>209.81421576998156</v>
      </c>
      <c r="W91" s="27">
        <f t="shared" si="36"/>
        <v>130.37250940133384</v>
      </c>
      <c r="X91" s="28">
        <f t="shared" si="11"/>
        <v>0.014085469239691261</v>
      </c>
      <c r="Y91" s="25">
        <f t="shared" si="44"/>
        <v>0.014085469239691261</v>
      </c>
      <c r="Z91" s="29">
        <f t="shared" si="37"/>
        <v>89.19293537160729</v>
      </c>
      <c r="AA91" s="30">
        <f t="shared" si="38"/>
        <v>270.8070646283927</v>
      </c>
      <c r="AB91" s="15">
        <f t="shared" si="14"/>
        <v>141.5</v>
      </c>
      <c r="AC91" s="16">
        <f t="shared" si="45"/>
        <v>14</v>
      </c>
      <c r="AD91" s="17">
        <f t="shared" si="39"/>
        <v>1</v>
      </c>
      <c r="AE91" s="18">
        <f t="shared" si="40"/>
        <v>12</v>
      </c>
      <c r="AF91" s="19" t="str">
        <f t="shared" si="17"/>
        <v>O</v>
      </c>
      <c r="AG91" s="20" t="str">
        <f t="shared" si="18"/>
        <v>1</v>
      </c>
      <c r="AH91" s="21" t="str">
        <f t="shared" si="19"/>
        <v>m</v>
      </c>
      <c r="AI91" s="22">
        <f t="shared" si="20"/>
        <v>176.78333333333333</v>
      </c>
      <c r="AJ91" s="16">
        <f t="shared" si="46"/>
        <v>8</v>
      </c>
      <c r="AK91" s="17">
        <f t="shared" si="41"/>
        <v>8</v>
      </c>
      <c r="AL91" s="18">
        <f t="shared" si="42"/>
        <v>9</v>
      </c>
      <c r="AM91" s="19" t="str">
        <f t="shared" si="23"/>
        <v>I</v>
      </c>
      <c r="AN91" s="20" t="str">
        <f t="shared" si="24"/>
        <v>8</v>
      </c>
      <c r="AO91" s="21" t="str">
        <f t="shared" si="25"/>
        <v>j</v>
      </c>
    </row>
    <row r="92" spans="1:41" ht="18" thickBot="1" thickTop="1">
      <c r="A92" s="34" t="s">
        <v>161</v>
      </c>
      <c r="B92" s="57" t="s">
        <v>162</v>
      </c>
      <c r="C92" s="60" t="str">
        <f t="shared" si="0"/>
        <v>JN97nm</v>
      </c>
      <c r="D92" s="42">
        <f t="shared" si="1"/>
        <v>100.25937844521194</v>
      </c>
      <c r="E92" s="43">
        <f t="shared" si="32"/>
        <v>280.25937844521195</v>
      </c>
      <c r="F92" s="46">
        <f t="shared" si="3"/>
        <v>1456.0708299294347</v>
      </c>
      <c r="G92" s="47">
        <f t="shared" si="33"/>
        <v>904.7604675752514</v>
      </c>
      <c r="H92" s="31">
        <v>47</v>
      </c>
      <c r="I92" s="32">
        <v>30</v>
      </c>
      <c r="J92" s="32">
        <v>0</v>
      </c>
      <c r="K92" s="33" t="s">
        <v>5</v>
      </c>
      <c r="L92" s="31">
        <v>19</v>
      </c>
      <c r="M92" s="32">
        <v>5</v>
      </c>
      <c r="N92" s="32">
        <v>0</v>
      </c>
      <c r="O92" s="33" t="s">
        <v>12</v>
      </c>
      <c r="P92" s="7">
        <f t="shared" si="5"/>
        <v>47.5</v>
      </c>
      <c r="Q92" s="8">
        <f t="shared" si="6"/>
        <v>19.083333333333332</v>
      </c>
      <c r="R92" s="9">
        <f t="shared" si="47"/>
        <v>0.8290313946973066</v>
      </c>
      <c r="S92" s="10">
        <f t="shared" si="47"/>
        <v>0.3330669989222512</v>
      </c>
      <c r="T92" s="25">
        <f t="shared" si="34"/>
        <v>0.97399669335468</v>
      </c>
      <c r="U92" s="25">
        <f t="shared" si="43"/>
        <v>0.22854666927161116</v>
      </c>
      <c r="V92" s="26">
        <f t="shared" si="35"/>
        <v>1456.0708299294347</v>
      </c>
      <c r="W92" s="27">
        <f t="shared" si="36"/>
        <v>904.7604675752514</v>
      </c>
      <c r="X92" s="28">
        <f t="shared" si="11"/>
        <v>-0.17810461554261642</v>
      </c>
      <c r="Y92" s="25">
        <f t="shared" si="44"/>
        <v>-0.17810461554261642</v>
      </c>
      <c r="Z92" s="29">
        <f t="shared" si="37"/>
        <v>100.25937844521194</v>
      </c>
      <c r="AA92" s="30">
        <f t="shared" si="38"/>
        <v>100.25937844521194</v>
      </c>
      <c r="AB92" s="15">
        <f t="shared" si="14"/>
        <v>137.5</v>
      </c>
      <c r="AC92" s="16">
        <f t="shared" si="45"/>
        <v>13</v>
      </c>
      <c r="AD92" s="17">
        <f t="shared" si="39"/>
        <v>7</v>
      </c>
      <c r="AE92" s="18">
        <f t="shared" si="40"/>
        <v>12</v>
      </c>
      <c r="AF92" s="19" t="str">
        <f t="shared" si="17"/>
        <v>N</v>
      </c>
      <c r="AG92" s="20" t="str">
        <f t="shared" si="18"/>
        <v>7</v>
      </c>
      <c r="AH92" s="21" t="str">
        <f t="shared" si="19"/>
        <v>m</v>
      </c>
      <c r="AI92" s="22">
        <f t="shared" si="20"/>
        <v>199.08333333333334</v>
      </c>
      <c r="AJ92" s="16">
        <f t="shared" si="46"/>
        <v>9</v>
      </c>
      <c r="AK92" s="17">
        <f t="shared" si="41"/>
        <v>9.5</v>
      </c>
      <c r="AL92" s="18">
        <f t="shared" si="42"/>
        <v>13</v>
      </c>
      <c r="AM92" s="19" t="str">
        <f t="shared" si="23"/>
        <v>J</v>
      </c>
      <c r="AN92" s="20" t="str">
        <f t="shared" si="24"/>
        <v>9</v>
      </c>
      <c r="AO92" s="21" t="str">
        <f t="shared" si="25"/>
        <v>n</v>
      </c>
    </row>
    <row r="93" spans="1:41" ht="18" thickBot="1" thickTop="1">
      <c r="A93" s="34" t="s">
        <v>163</v>
      </c>
      <c r="B93" s="57" t="s">
        <v>164</v>
      </c>
      <c r="C93" s="60" t="str">
        <f t="shared" si="0"/>
        <v>FI09rs</v>
      </c>
      <c r="D93" s="42">
        <f t="shared" si="1"/>
        <v>260.69683912655023</v>
      </c>
      <c r="E93" s="43">
        <f t="shared" si="32"/>
        <v>80.69683912655023</v>
      </c>
      <c r="F93" s="46">
        <f t="shared" si="3"/>
        <v>9223.664291715202</v>
      </c>
      <c r="G93" s="47">
        <f t="shared" si="33"/>
        <v>5731.319277739963</v>
      </c>
      <c r="H93" s="31">
        <v>0</v>
      </c>
      <c r="I93" s="32">
        <v>13</v>
      </c>
      <c r="J93" s="32">
        <v>0</v>
      </c>
      <c r="K93" s="33" t="s">
        <v>11</v>
      </c>
      <c r="L93" s="31">
        <v>78</v>
      </c>
      <c r="M93" s="32">
        <v>32</v>
      </c>
      <c r="N93" s="32">
        <v>0</v>
      </c>
      <c r="O93" s="33" t="s">
        <v>7</v>
      </c>
      <c r="P93" s="7">
        <f t="shared" si="5"/>
        <v>-0.21666666666666667</v>
      </c>
      <c r="Q93" s="8">
        <f t="shared" si="6"/>
        <v>-78.53333333333333</v>
      </c>
      <c r="R93" s="9">
        <f t="shared" si="47"/>
        <v>-0.0037815467126543806</v>
      </c>
      <c r="S93" s="10">
        <f t="shared" si="47"/>
        <v>-1.3706652392328802</v>
      </c>
      <c r="T93" s="25">
        <f t="shared" si="34"/>
        <v>0.12272842723773114</v>
      </c>
      <c r="U93" s="25">
        <f t="shared" si="43"/>
        <v>1.4477576976479678</v>
      </c>
      <c r="V93" s="26">
        <f t="shared" si="35"/>
        <v>9223.664291715202</v>
      </c>
      <c r="W93" s="27">
        <f t="shared" si="36"/>
        <v>5731.319277739963</v>
      </c>
      <c r="X93" s="28">
        <f t="shared" si="11"/>
        <v>-0.16165826336713032</v>
      </c>
      <c r="Y93" s="25">
        <f t="shared" si="44"/>
        <v>-0.16165826336713032</v>
      </c>
      <c r="Z93" s="29">
        <f t="shared" si="37"/>
        <v>99.30316087344978</v>
      </c>
      <c r="AA93" s="30">
        <f t="shared" si="38"/>
        <v>260.69683912655023</v>
      </c>
      <c r="AB93" s="15">
        <f t="shared" si="14"/>
        <v>89.78333333333333</v>
      </c>
      <c r="AC93" s="16">
        <f t="shared" si="45"/>
        <v>8</v>
      </c>
      <c r="AD93" s="17">
        <f t="shared" si="39"/>
        <v>9</v>
      </c>
      <c r="AE93" s="18">
        <f t="shared" si="40"/>
        <v>18</v>
      </c>
      <c r="AF93" s="19" t="str">
        <f t="shared" si="17"/>
        <v>I</v>
      </c>
      <c r="AG93" s="20" t="str">
        <f t="shared" si="18"/>
        <v>9</v>
      </c>
      <c r="AH93" s="21" t="str">
        <f t="shared" si="19"/>
        <v>s</v>
      </c>
      <c r="AI93" s="22">
        <f t="shared" si="20"/>
        <v>101.46666666666667</v>
      </c>
      <c r="AJ93" s="16">
        <f t="shared" si="46"/>
        <v>5</v>
      </c>
      <c r="AK93" s="17">
        <f t="shared" si="41"/>
        <v>0.5</v>
      </c>
      <c r="AL93" s="18">
        <f t="shared" si="42"/>
        <v>17</v>
      </c>
      <c r="AM93" s="19" t="str">
        <f t="shared" si="23"/>
        <v>F</v>
      </c>
      <c r="AN93" s="20" t="str">
        <f t="shared" si="24"/>
        <v>0</v>
      </c>
      <c r="AO93" s="21" t="str">
        <f t="shared" si="25"/>
        <v>r</v>
      </c>
    </row>
    <row r="94" spans="1:41" ht="18" thickBot="1" thickTop="1">
      <c r="A94" s="34" t="s">
        <v>165</v>
      </c>
      <c r="B94" s="57" t="s">
        <v>166</v>
      </c>
      <c r="C94" s="60" t="str">
        <f t="shared" si="0"/>
        <v>EI59gd</v>
      </c>
      <c r="D94" s="42">
        <f t="shared" si="1"/>
        <v>268.8853420570422</v>
      </c>
      <c r="E94" s="43">
        <f t="shared" si="32"/>
        <v>88.88534205704218</v>
      </c>
      <c r="F94" s="46">
        <f t="shared" si="3"/>
        <v>10032.116908335238</v>
      </c>
      <c r="G94" s="47">
        <f t="shared" si="33"/>
        <v>6233.668443996543</v>
      </c>
      <c r="H94" s="31">
        <v>0</v>
      </c>
      <c r="I94" s="32">
        <v>52</v>
      </c>
      <c r="J94" s="32">
        <v>0</v>
      </c>
      <c r="K94" s="33" t="s">
        <v>11</v>
      </c>
      <c r="L94" s="31">
        <v>89</v>
      </c>
      <c r="M94" s="32">
        <v>27</v>
      </c>
      <c r="N94" s="32">
        <v>0</v>
      </c>
      <c r="O94" s="33" t="s">
        <v>7</v>
      </c>
      <c r="P94" s="7">
        <f t="shared" si="5"/>
        <v>-0.8666666666666667</v>
      </c>
      <c r="Q94" s="8">
        <f t="shared" si="6"/>
        <v>-89.45</v>
      </c>
      <c r="R94" s="9">
        <f t="shared" si="47"/>
        <v>-0.015126186850617522</v>
      </c>
      <c r="S94" s="10">
        <f t="shared" si="47"/>
        <v>-1.561197015908928</v>
      </c>
      <c r="T94" s="25">
        <f t="shared" si="34"/>
        <v>-0.0038570788564498155</v>
      </c>
      <c r="U94" s="25">
        <f t="shared" si="43"/>
        <v>1.5746534152150742</v>
      </c>
      <c r="V94" s="26">
        <f t="shared" si="35"/>
        <v>10032.116908335238</v>
      </c>
      <c r="W94" s="27">
        <f t="shared" si="36"/>
        <v>6233.668443996543</v>
      </c>
      <c r="X94" s="28">
        <f t="shared" si="11"/>
        <v>-0.01945322398860899</v>
      </c>
      <c r="Y94" s="25">
        <f t="shared" si="44"/>
        <v>-0.01945322398860899</v>
      </c>
      <c r="Z94" s="29">
        <f t="shared" si="37"/>
        <v>91.11465794295785</v>
      </c>
      <c r="AA94" s="30">
        <f t="shared" si="38"/>
        <v>268.8853420570422</v>
      </c>
      <c r="AB94" s="15">
        <f t="shared" si="14"/>
        <v>89.13333333333334</v>
      </c>
      <c r="AC94" s="16">
        <f t="shared" si="45"/>
        <v>8</v>
      </c>
      <c r="AD94" s="17">
        <f t="shared" si="39"/>
        <v>9</v>
      </c>
      <c r="AE94" s="18">
        <f t="shared" si="40"/>
        <v>3</v>
      </c>
      <c r="AF94" s="19" t="str">
        <f t="shared" si="17"/>
        <v>I</v>
      </c>
      <c r="AG94" s="20" t="str">
        <f t="shared" si="18"/>
        <v>9</v>
      </c>
      <c r="AH94" s="21" t="str">
        <f t="shared" si="19"/>
        <v>d</v>
      </c>
      <c r="AI94" s="22">
        <f t="shared" si="20"/>
        <v>90.55</v>
      </c>
      <c r="AJ94" s="16">
        <f t="shared" si="46"/>
        <v>4</v>
      </c>
      <c r="AK94" s="17">
        <f t="shared" si="41"/>
        <v>5</v>
      </c>
      <c r="AL94" s="18">
        <f t="shared" si="42"/>
        <v>6</v>
      </c>
      <c r="AM94" s="19" t="str">
        <f t="shared" si="23"/>
        <v>E</v>
      </c>
      <c r="AN94" s="20" t="str">
        <f t="shared" si="24"/>
        <v>5</v>
      </c>
      <c r="AO94" s="21" t="str">
        <f t="shared" si="25"/>
        <v>g</v>
      </c>
    </row>
    <row r="95" spans="1:41" ht="18" thickBot="1" thickTop="1">
      <c r="A95" s="34" t="s">
        <v>167</v>
      </c>
      <c r="B95" s="57" t="s">
        <v>168</v>
      </c>
      <c r="C95" s="60" t="str">
        <f>IF(D95&lt;&gt;"",AM95&amp;AF95&amp;AN95&amp;AG95&amp;AO95&amp;AH95,"")</f>
        <v>FK58bl</v>
      </c>
      <c r="D95" s="42">
        <f>IF(F95="","",IF(ISERR(AA95),"  N/A  ",AA95))</f>
        <v>266.1369406999647</v>
      </c>
      <c r="E95" s="43">
        <f t="shared" si="32"/>
        <v>86.13694069996473</v>
      </c>
      <c r="F95" s="46">
        <f>IF(H95+I95+J95+L95+M95+N95&gt;0,V95,"")</f>
        <v>7013.911276131597</v>
      </c>
      <c r="G95" s="47">
        <f t="shared" si="33"/>
        <v>4358.242411896743</v>
      </c>
      <c r="H95" s="31">
        <v>18</v>
      </c>
      <c r="I95" s="32">
        <v>29</v>
      </c>
      <c r="J95" s="32">
        <v>0</v>
      </c>
      <c r="K95" s="33" t="s">
        <v>5</v>
      </c>
      <c r="L95" s="31">
        <v>69</v>
      </c>
      <c r="M95" s="32">
        <v>54</v>
      </c>
      <c r="N95" s="32">
        <v>0</v>
      </c>
      <c r="O95" s="33" t="s">
        <v>7</v>
      </c>
      <c r="P95" s="7">
        <f t="shared" si="5"/>
        <v>18.483333333333334</v>
      </c>
      <c r="Q95" s="8">
        <f t="shared" si="6"/>
        <v>-69.9</v>
      </c>
      <c r="R95" s="9">
        <f t="shared" si="47"/>
        <v>0.3225950234102853</v>
      </c>
      <c r="S95" s="10">
        <f t="shared" si="47"/>
        <v>-1.2199851471440364</v>
      </c>
      <c r="T95" s="25">
        <f t="shared" si="34"/>
        <v>0.4527830224558506</v>
      </c>
      <c r="U95" s="25">
        <f t="shared" si="43"/>
        <v>1.1009121450528327</v>
      </c>
      <c r="V95" s="26">
        <f t="shared" si="35"/>
        <v>7013.911276131597</v>
      </c>
      <c r="W95" s="27">
        <f t="shared" si="36"/>
        <v>4358.242411896743</v>
      </c>
      <c r="X95" s="28">
        <f t="shared" si="11"/>
        <v>-0.06737203276169987</v>
      </c>
      <c r="Y95" s="25">
        <f t="shared" si="44"/>
        <v>-0.06737203276169987</v>
      </c>
      <c r="Z95" s="29">
        <f t="shared" si="37"/>
        <v>93.86305930003525</v>
      </c>
      <c r="AA95" s="30">
        <f t="shared" si="38"/>
        <v>266.1369406999647</v>
      </c>
      <c r="AB95" s="15">
        <f t="shared" si="14"/>
        <v>108.48333333333333</v>
      </c>
      <c r="AC95" s="16">
        <f t="shared" si="45"/>
        <v>10</v>
      </c>
      <c r="AD95" s="17">
        <f t="shared" si="39"/>
        <v>8</v>
      </c>
      <c r="AE95" s="18">
        <f t="shared" si="40"/>
        <v>11</v>
      </c>
      <c r="AF95" s="19" t="str">
        <f t="shared" si="17"/>
        <v>K</v>
      </c>
      <c r="AG95" s="20" t="str">
        <f t="shared" si="18"/>
        <v>8</v>
      </c>
      <c r="AH95" s="21" t="str">
        <f t="shared" si="19"/>
        <v>l</v>
      </c>
      <c r="AI95" s="22">
        <f t="shared" si="20"/>
        <v>110.1</v>
      </c>
      <c r="AJ95" s="16">
        <f t="shared" si="46"/>
        <v>5</v>
      </c>
      <c r="AK95" s="17">
        <f t="shared" si="41"/>
        <v>5</v>
      </c>
      <c r="AL95" s="18">
        <f t="shared" si="42"/>
        <v>1</v>
      </c>
      <c r="AM95" s="19" t="str">
        <f t="shared" si="23"/>
        <v>F</v>
      </c>
      <c r="AN95" s="20" t="str">
        <f t="shared" si="24"/>
        <v>5</v>
      </c>
      <c r="AO95" s="21" t="str">
        <f t="shared" si="25"/>
        <v>b</v>
      </c>
    </row>
    <row r="96" spans="1:41" ht="18" thickBot="1" thickTop="1">
      <c r="A96" s="34" t="s">
        <v>169</v>
      </c>
      <c r="B96" s="57" t="s">
        <v>170</v>
      </c>
      <c r="C96" s="60" t="str">
        <f t="shared" si="0"/>
        <v>FK60ll</v>
      </c>
      <c r="D96" s="42">
        <f t="shared" si="1"/>
        <v>258.15870393959784</v>
      </c>
      <c r="E96" s="43">
        <f t="shared" si="32"/>
        <v>78.15870393959784</v>
      </c>
      <c r="F96" s="46">
        <f t="shared" si="3"/>
        <v>7504.7894339194845</v>
      </c>
      <c r="G96" s="47">
        <f t="shared" si="33"/>
        <v>4663.259958044667</v>
      </c>
      <c r="H96" s="31">
        <v>10</v>
      </c>
      <c r="I96" s="32">
        <v>28</v>
      </c>
      <c r="J96" s="32">
        <v>0</v>
      </c>
      <c r="K96" s="33" t="s">
        <v>5</v>
      </c>
      <c r="L96" s="31">
        <v>67</v>
      </c>
      <c r="M96" s="32">
        <v>2</v>
      </c>
      <c r="N96" s="32">
        <v>0</v>
      </c>
      <c r="O96" s="33" t="s">
        <v>7</v>
      </c>
      <c r="P96" s="7">
        <f t="shared" si="5"/>
        <v>10.466666666666667</v>
      </c>
      <c r="Q96" s="8">
        <f t="shared" si="6"/>
        <v>-67.03333333333333</v>
      </c>
      <c r="R96" s="9">
        <f t="shared" si="47"/>
        <v>0.18267779504207315</v>
      </c>
      <c r="S96" s="10">
        <f t="shared" si="47"/>
        <v>-1.1699523752535321</v>
      </c>
      <c r="T96" s="25">
        <f t="shared" si="34"/>
        <v>0.3828093169458034</v>
      </c>
      <c r="U96" s="25">
        <f t="shared" si="43"/>
        <v>1.1779609847621229</v>
      </c>
      <c r="V96" s="26">
        <f t="shared" si="35"/>
        <v>7504.7894339194845</v>
      </c>
      <c r="W96" s="27">
        <f t="shared" si="36"/>
        <v>4663.259958044667</v>
      </c>
      <c r="X96" s="28">
        <f t="shared" si="11"/>
        <v>-0.20520151951012963</v>
      </c>
      <c r="Y96" s="25">
        <f t="shared" si="44"/>
        <v>-0.20520151951012963</v>
      </c>
      <c r="Z96" s="29">
        <f t="shared" si="37"/>
        <v>101.84129606040217</v>
      </c>
      <c r="AA96" s="30">
        <f t="shared" si="38"/>
        <v>258.15870393959784</v>
      </c>
      <c r="AB96" s="15">
        <f t="shared" si="14"/>
        <v>100.46666666666667</v>
      </c>
      <c r="AC96" s="16">
        <f t="shared" si="45"/>
        <v>10</v>
      </c>
      <c r="AD96" s="17">
        <f t="shared" si="39"/>
        <v>0</v>
      </c>
      <c r="AE96" s="18">
        <f t="shared" si="40"/>
        <v>11</v>
      </c>
      <c r="AF96" s="19" t="str">
        <f t="shared" si="17"/>
        <v>K</v>
      </c>
      <c r="AG96" s="20" t="str">
        <f t="shared" si="18"/>
        <v>0</v>
      </c>
      <c r="AH96" s="21" t="str">
        <f t="shared" si="19"/>
        <v>l</v>
      </c>
      <c r="AI96" s="22">
        <f t="shared" si="20"/>
        <v>112.96666666666667</v>
      </c>
      <c r="AJ96" s="16">
        <f t="shared" si="46"/>
        <v>5</v>
      </c>
      <c r="AK96" s="17">
        <f t="shared" si="41"/>
        <v>6</v>
      </c>
      <c r="AL96" s="18">
        <f t="shared" si="42"/>
        <v>11</v>
      </c>
      <c r="AM96" s="19" t="str">
        <f t="shared" si="23"/>
        <v>F</v>
      </c>
      <c r="AN96" s="20" t="str">
        <f t="shared" si="24"/>
        <v>6</v>
      </c>
      <c r="AO96" s="21" t="str">
        <f t="shared" si="25"/>
        <v>l</v>
      </c>
    </row>
    <row r="97" spans="1:41" ht="18" thickBot="1" thickTop="1">
      <c r="A97" s="34" t="s">
        <v>169</v>
      </c>
      <c r="B97" s="57" t="s">
        <v>171</v>
      </c>
      <c r="C97" s="60" t="str">
        <f t="shared" si="0"/>
        <v>FJ24vm</v>
      </c>
      <c r="D97" s="42">
        <f t="shared" si="1"/>
        <v>260.2310584216173</v>
      </c>
      <c r="E97" s="43">
        <f t="shared" si="32"/>
        <v>80.23105842161732</v>
      </c>
      <c r="F97" s="46">
        <f t="shared" si="3"/>
        <v>8514.601439876204</v>
      </c>
      <c r="G97" s="47">
        <f t="shared" si="33"/>
        <v>5290.728048121563</v>
      </c>
      <c r="H97" s="31">
        <v>4</v>
      </c>
      <c r="I97" s="32">
        <v>32</v>
      </c>
      <c r="J97" s="32">
        <v>0</v>
      </c>
      <c r="K97" s="33" t="s">
        <v>5</v>
      </c>
      <c r="L97" s="31">
        <v>74</v>
      </c>
      <c r="M97" s="32">
        <v>15</v>
      </c>
      <c r="N97" s="32">
        <v>0</v>
      </c>
      <c r="O97" s="33" t="s">
        <v>7</v>
      </c>
      <c r="P97" s="7">
        <f>(H97+(I97/60)+(J97/3600))*IF(K97="N",1,-1)</f>
        <v>4.533333333333333</v>
      </c>
      <c r="Q97" s="8">
        <f>((L97)+(M97/60)+(N97/3600))*IF(O97="E",1,-1)</f>
        <v>-74.25</v>
      </c>
      <c r="R97" s="9">
        <f t="shared" si="47"/>
        <v>0.07912159275707627</v>
      </c>
      <c r="S97" s="10">
        <f t="shared" si="47"/>
        <v>-1.2959069696057897</v>
      </c>
      <c r="T97" s="25">
        <f t="shared" si="34"/>
        <v>0.232195246107531</v>
      </c>
      <c r="U97" s="25">
        <f t="shared" si="43"/>
        <v>1.3364623198675567</v>
      </c>
      <c r="V97" s="26">
        <f t="shared" si="35"/>
        <v>8514.601439876204</v>
      </c>
      <c r="W97" s="27">
        <f t="shared" si="36"/>
        <v>5290.728048121563</v>
      </c>
      <c r="X97" s="28">
        <f>(SIN(R97)-SIN($R$5)*T97)/(COS($R$5)*SIN(U97))</f>
        <v>-0.16967531243270334</v>
      </c>
      <c r="Y97" s="25">
        <f t="shared" si="44"/>
        <v>-0.16967531243270334</v>
      </c>
      <c r="Z97" s="29">
        <f t="shared" si="37"/>
        <v>99.76894157838267</v>
      </c>
      <c r="AA97" s="30">
        <f t="shared" si="38"/>
        <v>260.2310584216173</v>
      </c>
      <c r="AB97" s="15">
        <f>90+P97</f>
        <v>94.53333333333333</v>
      </c>
      <c r="AC97" s="16">
        <f t="shared" si="45"/>
        <v>9</v>
      </c>
      <c r="AD97" s="17">
        <f t="shared" si="39"/>
        <v>4</v>
      </c>
      <c r="AE97" s="18">
        <f t="shared" si="40"/>
        <v>12</v>
      </c>
      <c r="AF97" s="19" t="str">
        <f>CHAR(AC97+CODE("A"))</f>
        <v>J</v>
      </c>
      <c r="AG97" s="20" t="str">
        <f>CHAR(AD97+CODE("0"))</f>
        <v>4</v>
      </c>
      <c r="AH97" s="21" t="str">
        <f>CHAR(AE97+CODE("a"))</f>
        <v>m</v>
      </c>
      <c r="AI97" s="22">
        <f>180+Q97</f>
        <v>105.75</v>
      </c>
      <c r="AJ97" s="16">
        <f t="shared" si="46"/>
        <v>5</v>
      </c>
      <c r="AK97" s="17">
        <f t="shared" si="41"/>
        <v>2.5</v>
      </c>
      <c r="AL97" s="18">
        <f t="shared" si="42"/>
        <v>21</v>
      </c>
      <c r="AM97" s="19" t="str">
        <f>CHAR(AJ97+CODE("A"))</f>
        <v>F</v>
      </c>
      <c r="AN97" s="20" t="str">
        <f>CHAR(AK97+CODE("0"))</f>
        <v>2</v>
      </c>
      <c r="AO97" s="21" t="str">
        <f>CHAR(AL97+CODE("a"))</f>
        <v>v</v>
      </c>
    </row>
    <row r="98" spans="1:41" ht="18" thickBot="1" thickTop="1">
      <c r="A98" s="34" t="s">
        <v>172</v>
      </c>
      <c r="B98" s="57" t="s">
        <v>173</v>
      </c>
      <c r="C98" s="60" t="str">
        <f t="shared" si="0"/>
        <v>PM37mm</v>
      </c>
      <c r="D98" s="42">
        <f t="shared" si="1"/>
        <v>39.96530894417642</v>
      </c>
      <c r="E98" s="43">
        <f t="shared" si="32"/>
        <v>219.96530894417643</v>
      </c>
      <c r="F98" s="46">
        <f t="shared" si="3"/>
        <v>8866.82533585521</v>
      </c>
      <c r="G98" s="47">
        <f t="shared" si="33"/>
        <v>5509.589830300515</v>
      </c>
      <c r="H98" s="31">
        <v>37</v>
      </c>
      <c r="I98" s="32">
        <v>30</v>
      </c>
      <c r="J98" s="32">
        <v>0</v>
      </c>
      <c r="K98" s="33" t="s">
        <v>5</v>
      </c>
      <c r="L98" s="31">
        <v>127</v>
      </c>
      <c r="M98" s="32">
        <v>0</v>
      </c>
      <c r="N98" s="32">
        <v>0</v>
      </c>
      <c r="O98" s="33" t="s">
        <v>12</v>
      </c>
      <c r="P98" s="7">
        <f t="shared" si="5"/>
        <v>37.5</v>
      </c>
      <c r="Q98" s="8">
        <f t="shared" si="6"/>
        <v>127</v>
      </c>
      <c r="R98" s="9">
        <f t="shared" si="47"/>
        <v>0.6544984694978736</v>
      </c>
      <c r="S98" s="10">
        <f t="shared" si="47"/>
        <v>2.2165681500327987</v>
      </c>
      <c r="T98" s="25">
        <f t="shared" si="34"/>
        <v>0.17809337585489582</v>
      </c>
      <c r="U98" s="25">
        <f t="shared" si="43"/>
        <v>1.3917478160187113</v>
      </c>
      <c r="V98" s="26">
        <f t="shared" si="35"/>
        <v>8866.82533585521</v>
      </c>
      <c r="W98" s="27">
        <f t="shared" si="36"/>
        <v>5509.589830300515</v>
      </c>
      <c r="X98" s="28">
        <f t="shared" si="11"/>
        <v>0.7664334933158038</v>
      </c>
      <c r="Y98" s="25">
        <f t="shared" si="44"/>
        <v>0.7664334933158038</v>
      </c>
      <c r="Z98" s="29">
        <f t="shared" si="37"/>
        <v>39.96530894417642</v>
      </c>
      <c r="AA98" s="30">
        <f t="shared" si="38"/>
        <v>39.96530894417642</v>
      </c>
      <c r="AB98" s="15">
        <f t="shared" si="14"/>
        <v>127.5</v>
      </c>
      <c r="AC98" s="16">
        <f t="shared" si="45"/>
        <v>12</v>
      </c>
      <c r="AD98" s="17">
        <f t="shared" si="39"/>
        <v>7</v>
      </c>
      <c r="AE98" s="18">
        <f t="shared" si="40"/>
        <v>12</v>
      </c>
      <c r="AF98" s="19" t="str">
        <f t="shared" si="17"/>
        <v>M</v>
      </c>
      <c r="AG98" s="20" t="str">
        <f t="shared" si="18"/>
        <v>7</v>
      </c>
      <c r="AH98" s="21" t="str">
        <f t="shared" si="19"/>
        <v>m</v>
      </c>
      <c r="AI98" s="22">
        <f t="shared" si="20"/>
        <v>307</v>
      </c>
      <c r="AJ98" s="16">
        <f t="shared" si="46"/>
        <v>15</v>
      </c>
      <c r="AK98" s="17">
        <f t="shared" si="41"/>
        <v>3.5</v>
      </c>
      <c r="AL98" s="18">
        <f t="shared" si="42"/>
        <v>12</v>
      </c>
      <c r="AM98" s="19" t="str">
        <f t="shared" si="23"/>
        <v>P</v>
      </c>
      <c r="AN98" s="20" t="str">
        <f t="shared" si="24"/>
        <v>3</v>
      </c>
      <c r="AO98" s="21" t="str">
        <f t="shared" si="25"/>
        <v>m</v>
      </c>
    </row>
    <row r="99" spans="1:41" ht="18" thickBot="1" thickTop="1">
      <c r="A99" s="34" t="s">
        <v>174</v>
      </c>
      <c r="B99" s="57" t="s">
        <v>175</v>
      </c>
      <c r="C99" s="60" t="str">
        <f>IF(D99&lt;&gt;"",AM99&amp;AF99&amp;AN99&amp;AG99&amp;AO99&amp;AH99,"")</f>
        <v>FJ08fx</v>
      </c>
      <c r="D99" s="42">
        <f>IF(F99="","",IF(ISERR(AA99),"  N/A  ",AA99))</f>
        <v>267.2920970478002</v>
      </c>
      <c r="E99" s="43">
        <f t="shared" si="32"/>
        <v>87.29209704780021</v>
      </c>
      <c r="F99" s="46">
        <f>IF(H99+I99+J99+L99+M99+N99&gt;0,V99,"")</f>
        <v>8492.126208495134</v>
      </c>
      <c r="G99" s="47">
        <f t="shared" si="33"/>
        <v>5276.762586802498</v>
      </c>
      <c r="H99" s="31">
        <v>8</v>
      </c>
      <c r="I99" s="32">
        <v>58</v>
      </c>
      <c r="J99" s="32">
        <v>0</v>
      </c>
      <c r="K99" s="33" t="s">
        <v>5</v>
      </c>
      <c r="L99" s="31">
        <v>79</v>
      </c>
      <c r="M99" s="32">
        <v>32</v>
      </c>
      <c r="N99" s="32">
        <v>0</v>
      </c>
      <c r="O99" s="33" t="s">
        <v>7</v>
      </c>
      <c r="P99" s="7">
        <f t="shared" si="5"/>
        <v>8.966666666666667</v>
      </c>
      <c r="Q99" s="8">
        <f t="shared" si="6"/>
        <v>-79.53333333333333</v>
      </c>
      <c r="R99" s="9">
        <f t="shared" si="47"/>
        <v>0.15649785626215823</v>
      </c>
      <c r="S99" s="10">
        <f t="shared" si="47"/>
        <v>-1.3881185317528233</v>
      </c>
      <c r="T99" s="25">
        <f t="shared" si="34"/>
        <v>0.2356251181732677</v>
      </c>
      <c r="U99" s="25">
        <f t="shared" si="43"/>
        <v>1.3329345798925025</v>
      </c>
      <c r="V99" s="26">
        <f t="shared" si="35"/>
        <v>8492.126208495134</v>
      </c>
      <c r="W99" s="27">
        <f t="shared" si="36"/>
        <v>5276.762586802498</v>
      </c>
      <c r="X99" s="28">
        <f t="shared" si="11"/>
        <v>-0.047244229675248176</v>
      </c>
      <c r="Y99" s="25">
        <f t="shared" si="44"/>
        <v>-0.047244229675248176</v>
      </c>
      <c r="Z99" s="29">
        <f t="shared" si="37"/>
        <v>92.70790295219979</v>
      </c>
      <c r="AA99" s="30">
        <f t="shared" si="38"/>
        <v>267.2920970478002</v>
      </c>
      <c r="AB99" s="15">
        <f t="shared" si="14"/>
        <v>98.96666666666667</v>
      </c>
      <c r="AC99" s="16">
        <f t="shared" si="45"/>
        <v>9</v>
      </c>
      <c r="AD99" s="17">
        <f t="shared" si="39"/>
        <v>8</v>
      </c>
      <c r="AE99" s="18">
        <f t="shared" si="40"/>
        <v>23</v>
      </c>
      <c r="AF99" s="19" t="str">
        <f t="shared" si="17"/>
        <v>J</v>
      </c>
      <c r="AG99" s="20" t="str">
        <f t="shared" si="18"/>
        <v>8</v>
      </c>
      <c r="AH99" s="21" t="str">
        <f t="shared" si="19"/>
        <v>x</v>
      </c>
      <c r="AI99" s="22">
        <f t="shared" si="20"/>
        <v>100.46666666666667</v>
      </c>
      <c r="AJ99" s="16">
        <f t="shared" si="46"/>
        <v>5</v>
      </c>
      <c r="AK99" s="17">
        <f t="shared" si="41"/>
        <v>0</v>
      </c>
      <c r="AL99" s="18">
        <f t="shared" si="42"/>
        <v>5</v>
      </c>
      <c r="AM99" s="19" t="str">
        <f t="shared" si="23"/>
        <v>F</v>
      </c>
      <c r="AN99" s="20" t="str">
        <f t="shared" si="24"/>
        <v>0</v>
      </c>
      <c r="AO99" s="21" t="str">
        <f t="shared" si="25"/>
        <v>f</v>
      </c>
    </row>
    <row r="100" spans="1:41" ht="18" thickBot="1" thickTop="1">
      <c r="A100" s="34" t="s">
        <v>176</v>
      </c>
      <c r="B100" s="57" t="s">
        <v>177</v>
      </c>
      <c r="C100" s="60" t="str">
        <f t="shared" si="0"/>
        <v>OK03gs</v>
      </c>
      <c r="D100" s="42">
        <f t="shared" si="1"/>
        <v>73.16091034583992</v>
      </c>
      <c r="E100" s="43">
        <f t="shared" si="32"/>
        <v>253.1609103458399</v>
      </c>
      <c r="F100" s="46">
        <f t="shared" si="3"/>
        <v>9535.877791074628</v>
      </c>
      <c r="G100" s="47">
        <f t="shared" si="33"/>
        <v>5925.3197520695185</v>
      </c>
      <c r="H100" s="31">
        <v>13</v>
      </c>
      <c r="I100" s="32">
        <v>45</v>
      </c>
      <c r="J100" s="32">
        <v>0</v>
      </c>
      <c r="K100" s="33" t="s">
        <v>5</v>
      </c>
      <c r="L100" s="31">
        <v>100</v>
      </c>
      <c r="M100" s="32">
        <v>30</v>
      </c>
      <c r="N100" s="32">
        <v>0</v>
      </c>
      <c r="O100" s="33" t="s">
        <v>12</v>
      </c>
      <c r="P100" s="7">
        <f t="shared" si="5"/>
        <v>13.75</v>
      </c>
      <c r="Q100" s="8">
        <f t="shared" si="6"/>
        <v>100.5</v>
      </c>
      <c r="R100" s="9">
        <f t="shared" si="47"/>
        <v>0.2399827721492203</v>
      </c>
      <c r="S100" s="10">
        <f t="shared" si="47"/>
        <v>1.7540558982543013</v>
      </c>
      <c r="T100" s="25">
        <f t="shared" si="34"/>
        <v>0.07396560430153729</v>
      </c>
      <c r="U100" s="25">
        <f t="shared" si="43"/>
        <v>1.4967631127098773</v>
      </c>
      <c r="V100" s="26">
        <f t="shared" si="35"/>
        <v>9535.877791074628</v>
      </c>
      <c r="W100" s="27">
        <f t="shared" si="36"/>
        <v>5925.3197520695185</v>
      </c>
      <c r="X100" s="28">
        <f t="shared" si="11"/>
        <v>0.28968485431537283</v>
      </c>
      <c r="Y100" s="25">
        <f t="shared" si="44"/>
        <v>0.28968485431537283</v>
      </c>
      <c r="Z100" s="29">
        <f t="shared" si="37"/>
        <v>73.16091034583992</v>
      </c>
      <c r="AA100" s="30">
        <f t="shared" si="38"/>
        <v>73.16091034583992</v>
      </c>
      <c r="AB100" s="15">
        <f t="shared" si="14"/>
        <v>103.75</v>
      </c>
      <c r="AC100" s="16">
        <f t="shared" si="45"/>
        <v>10</v>
      </c>
      <c r="AD100" s="17">
        <f t="shared" si="39"/>
        <v>3</v>
      </c>
      <c r="AE100" s="18">
        <f t="shared" si="40"/>
        <v>18</v>
      </c>
      <c r="AF100" s="19" t="str">
        <f t="shared" si="17"/>
        <v>K</v>
      </c>
      <c r="AG100" s="20" t="str">
        <f t="shared" si="18"/>
        <v>3</v>
      </c>
      <c r="AH100" s="21" t="str">
        <f t="shared" si="19"/>
        <v>s</v>
      </c>
      <c r="AI100" s="22">
        <f t="shared" si="20"/>
        <v>280.5</v>
      </c>
      <c r="AJ100" s="16">
        <f t="shared" si="46"/>
        <v>14</v>
      </c>
      <c r="AK100" s="17">
        <f t="shared" si="41"/>
        <v>0</v>
      </c>
      <c r="AL100" s="18">
        <f t="shared" si="42"/>
        <v>6</v>
      </c>
      <c r="AM100" s="19" t="str">
        <f t="shared" si="23"/>
        <v>O</v>
      </c>
      <c r="AN100" s="20" t="str">
        <f t="shared" si="24"/>
        <v>0</v>
      </c>
      <c r="AO100" s="21" t="str">
        <f t="shared" si="25"/>
        <v>g</v>
      </c>
    </row>
    <row r="101" spans="1:41" ht="18" thickBot="1" thickTop="1">
      <c r="A101" s="34" t="s">
        <v>178</v>
      </c>
      <c r="B101" s="57" t="s">
        <v>179</v>
      </c>
      <c r="C101" s="60" t="str">
        <f t="shared" si="0"/>
        <v>KL91vl</v>
      </c>
      <c r="D101" s="42">
        <f t="shared" si="1"/>
        <v>118.96088533645683</v>
      </c>
      <c r="E101" s="43">
        <f t="shared" si="32"/>
        <v>298.96088533645684</v>
      </c>
      <c r="F101" s="46">
        <f t="shared" si="3"/>
        <v>4787.413459660288</v>
      </c>
      <c r="G101" s="47">
        <f t="shared" si="33"/>
        <v>2974.7608091621537</v>
      </c>
      <c r="H101" s="31">
        <v>21</v>
      </c>
      <c r="I101" s="32">
        <v>29</v>
      </c>
      <c r="J101" s="32">
        <v>0</v>
      </c>
      <c r="K101" s="33" t="s">
        <v>5</v>
      </c>
      <c r="L101" s="31">
        <v>39</v>
      </c>
      <c r="M101" s="32">
        <v>45</v>
      </c>
      <c r="N101" s="32">
        <v>0</v>
      </c>
      <c r="O101" s="33" t="s">
        <v>12</v>
      </c>
      <c r="P101" s="7">
        <f t="shared" si="5"/>
        <v>21.483333333333334</v>
      </c>
      <c r="Q101" s="8">
        <f t="shared" si="6"/>
        <v>39.75</v>
      </c>
      <c r="R101" s="9">
        <f t="shared" si="47"/>
        <v>0.37495490097011513</v>
      </c>
      <c r="S101" s="10">
        <f t="shared" si="47"/>
        <v>0.693768377667746</v>
      </c>
      <c r="T101" s="25">
        <f t="shared" si="34"/>
        <v>0.730707705962131</v>
      </c>
      <c r="U101" s="25">
        <f t="shared" si="43"/>
        <v>0.7514383079046127</v>
      </c>
      <c r="V101" s="26">
        <f t="shared" si="35"/>
        <v>4787.413459660288</v>
      </c>
      <c r="W101" s="27">
        <f t="shared" si="36"/>
        <v>2974.7608091621537</v>
      </c>
      <c r="X101" s="28">
        <f t="shared" si="11"/>
        <v>-0.48421242223123295</v>
      </c>
      <c r="Y101" s="25">
        <f t="shared" si="44"/>
        <v>-0.48421242223123295</v>
      </c>
      <c r="Z101" s="29">
        <f t="shared" si="37"/>
        <v>118.96088533645683</v>
      </c>
      <c r="AA101" s="30">
        <f t="shared" si="38"/>
        <v>118.96088533645683</v>
      </c>
      <c r="AB101" s="15">
        <f t="shared" si="14"/>
        <v>111.48333333333333</v>
      </c>
      <c r="AC101" s="16">
        <f t="shared" si="45"/>
        <v>11</v>
      </c>
      <c r="AD101" s="17">
        <f t="shared" si="39"/>
        <v>1</v>
      </c>
      <c r="AE101" s="18">
        <f t="shared" si="40"/>
        <v>11</v>
      </c>
      <c r="AF101" s="19" t="str">
        <f t="shared" si="17"/>
        <v>L</v>
      </c>
      <c r="AG101" s="20" t="str">
        <f t="shared" si="18"/>
        <v>1</v>
      </c>
      <c r="AH101" s="21" t="str">
        <f t="shared" si="19"/>
        <v>l</v>
      </c>
      <c r="AI101" s="22">
        <f t="shared" si="20"/>
        <v>219.75</v>
      </c>
      <c r="AJ101" s="16">
        <f t="shared" si="46"/>
        <v>10</v>
      </c>
      <c r="AK101" s="17">
        <f t="shared" si="41"/>
        <v>9.5</v>
      </c>
      <c r="AL101" s="18">
        <f t="shared" si="42"/>
        <v>21</v>
      </c>
      <c r="AM101" s="19" t="str">
        <f t="shared" si="23"/>
        <v>K</v>
      </c>
      <c r="AN101" s="20" t="str">
        <f t="shared" si="24"/>
        <v>9</v>
      </c>
      <c r="AO101" s="21" t="str">
        <f t="shared" si="25"/>
        <v>v</v>
      </c>
    </row>
    <row r="102" spans="1:41" ht="18" thickBot="1" thickTop="1">
      <c r="A102" s="34" t="s">
        <v>180</v>
      </c>
      <c r="B102" s="57" t="s">
        <v>181</v>
      </c>
      <c r="C102" s="60" t="str">
        <f t="shared" si="0"/>
        <v>JN61fv</v>
      </c>
      <c r="D102" s="42">
        <f t="shared" si="1"/>
        <v>133.197402092445</v>
      </c>
      <c r="E102" s="43">
        <f t="shared" si="32"/>
        <v>313.19740209244503</v>
      </c>
      <c r="F102" s="46">
        <f t="shared" si="3"/>
        <v>1434.9611693533077</v>
      </c>
      <c r="G102" s="47">
        <f t="shared" si="33"/>
        <v>891.6435326153379</v>
      </c>
      <c r="H102" s="31">
        <v>41</v>
      </c>
      <c r="I102" s="32">
        <v>54</v>
      </c>
      <c r="J102" s="32">
        <v>0</v>
      </c>
      <c r="K102" s="33" t="s">
        <v>5</v>
      </c>
      <c r="L102" s="31">
        <v>12</v>
      </c>
      <c r="M102" s="32">
        <v>27</v>
      </c>
      <c r="N102" s="32">
        <v>0</v>
      </c>
      <c r="O102" s="33" t="s">
        <v>12</v>
      </c>
      <c r="P102" s="7">
        <f t="shared" si="5"/>
        <v>41.9</v>
      </c>
      <c r="Q102" s="8">
        <f t="shared" si="6"/>
        <v>12.45</v>
      </c>
      <c r="R102" s="9">
        <f t="shared" si="47"/>
        <v>0.7312929565856241</v>
      </c>
      <c r="S102" s="10">
        <f t="shared" si="47"/>
        <v>0.21729349187329403</v>
      </c>
      <c r="T102" s="25">
        <f t="shared" si="34"/>
        <v>0.9747420363099082</v>
      </c>
      <c r="U102" s="25">
        <f t="shared" si="43"/>
        <v>0.22523327097053958</v>
      </c>
      <c r="V102" s="26">
        <f t="shared" si="35"/>
        <v>1434.9611693533077</v>
      </c>
      <c r="W102" s="27">
        <f t="shared" si="36"/>
        <v>891.6435326153379</v>
      </c>
      <c r="X102" s="28">
        <f t="shared" si="11"/>
        <v>-0.6845140522999938</v>
      </c>
      <c r="Y102" s="25">
        <f t="shared" si="44"/>
        <v>-0.6845140522999938</v>
      </c>
      <c r="Z102" s="29">
        <f t="shared" si="37"/>
        <v>133.197402092445</v>
      </c>
      <c r="AA102" s="30">
        <f t="shared" si="38"/>
        <v>133.197402092445</v>
      </c>
      <c r="AB102" s="15">
        <f t="shared" si="14"/>
        <v>131.9</v>
      </c>
      <c r="AC102" s="16">
        <f t="shared" si="45"/>
        <v>13</v>
      </c>
      <c r="AD102" s="17">
        <f t="shared" si="39"/>
        <v>1</v>
      </c>
      <c r="AE102" s="18">
        <f t="shared" si="40"/>
        <v>21</v>
      </c>
      <c r="AF102" s="19" t="str">
        <f t="shared" si="17"/>
        <v>N</v>
      </c>
      <c r="AG102" s="20" t="str">
        <f t="shared" si="18"/>
        <v>1</v>
      </c>
      <c r="AH102" s="21" t="str">
        <f t="shared" si="19"/>
        <v>v</v>
      </c>
      <c r="AI102" s="22">
        <f t="shared" si="20"/>
        <v>192.45</v>
      </c>
      <c r="AJ102" s="16">
        <f t="shared" si="46"/>
        <v>9</v>
      </c>
      <c r="AK102" s="17">
        <f t="shared" si="41"/>
        <v>6</v>
      </c>
      <c r="AL102" s="18">
        <f t="shared" si="42"/>
        <v>5</v>
      </c>
      <c r="AM102" s="19" t="str">
        <f t="shared" si="23"/>
        <v>J</v>
      </c>
      <c r="AN102" s="20" t="str">
        <f t="shared" si="24"/>
        <v>6</v>
      </c>
      <c r="AO102" s="21" t="str">
        <f t="shared" si="25"/>
        <v>f</v>
      </c>
    </row>
    <row r="103" spans="1:41" ht="18" thickBot="1" thickTop="1">
      <c r="A103" s="34" t="s">
        <v>182</v>
      </c>
      <c r="B103" s="57" t="s">
        <v>183</v>
      </c>
      <c r="C103" s="60" t="str">
        <f t="shared" si="0"/>
        <v>JN45nk</v>
      </c>
      <c r="D103" s="42">
        <f t="shared" si="1"/>
        <v>130.77634507314409</v>
      </c>
      <c r="E103" s="43">
        <f t="shared" si="32"/>
        <v>310.77634507314406</v>
      </c>
      <c r="F103" s="46">
        <f t="shared" si="3"/>
        <v>962.714313887101</v>
      </c>
      <c r="G103" s="47">
        <f t="shared" si="33"/>
        <v>598.202941003971</v>
      </c>
      <c r="H103" s="31">
        <v>45</v>
      </c>
      <c r="I103" s="32">
        <v>27</v>
      </c>
      <c r="J103" s="32">
        <v>0</v>
      </c>
      <c r="K103" s="33" t="s">
        <v>5</v>
      </c>
      <c r="L103" s="31">
        <v>9</v>
      </c>
      <c r="M103" s="32">
        <v>10</v>
      </c>
      <c r="N103" s="32">
        <v>0</v>
      </c>
      <c r="O103" s="33" t="s">
        <v>12</v>
      </c>
      <c r="P103" s="7">
        <f t="shared" si="5"/>
        <v>45.45</v>
      </c>
      <c r="Q103" s="8">
        <f t="shared" si="6"/>
        <v>9.166666666666666</v>
      </c>
      <c r="R103" s="9">
        <f t="shared" si="47"/>
        <v>0.7932521450314228</v>
      </c>
      <c r="S103" s="10">
        <f t="shared" si="47"/>
        <v>0.15998851476614687</v>
      </c>
      <c r="T103" s="25">
        <f t="shared" si="34"/>
        <v>0.9886047696300391</v>
      </c>
      <c r="U103" s="25">
        <f t="shared" si="43"/>
        <v>0.15110882340089482</v>
      </c>
      <c r="V103" s="26">
        <f t="shared" si="35"/>
        <v>962.714313887101</v>
      </c>
      <c r="W103" s="27">
        <f t="shared" si="36"/>
        <v>598.202941003971</v>
      </c>
      <c r="X103" s="28">
        <f t="shared" si="11"/>
        <v>-0.6531080180894266</v>
      </c>
      <c r="Y103" s="25">
        <f t="shared" si="44"/>
        <v>-0.6531080180894266</v>
      </c>
      <c r="Z103" s="29">
        <f t="shared" si="37"/>
        <v>130.77634507314409</v>
      </c>
      <c r="AA103" s="30">
        <f t="shared" si="38"/>
        <v>130.77634507314409</v>
      </c>
      <c r="AB103" s="15">
        <f t="shared" si="14"/>
        <v>135.45</v>
      </c>
      <c r="AC103" s="16">
        <f t="shared" si="45"/>
        <v>13</v>
      </c>
      <c r="AD103" s="17">
        <f t="shared" si="39"/>
        <v>5</v>
      </c>
      <c r="AE103" s="18">
        <f t="shared" si="40"/>
        <v>10</v>
      </c>
      <c r="AF103" s="19" t="str">
        <f t="shared" si="17"/>
        <v>N</v>
      </c>
      <c r="AG103" s="20" t="str">
        <f t="shared" si="18"/>
        <v>5</v>
      </c>
      <c r="AH103" s="21" t="str">
        <f t="shared" si="19"/>
        <v>k</v>
      </c>
      <c r="AI103" s="22">
        <f t="shared" si="20"/>
        <v>189.16666666666666</v>
      </c>
      <c r="AJ103" s="16">
        <f t="shared" si="46"/>
        <v>9</v>
      </c>
      <c r="AK103" s="17">
        <f t="shared" si="41"/>
        <v>4.5</v>
      </c>
      <c r="AL103" s="18">
        <f t="shared" si="42"/>
        <v>13</v>
      </c>
      <c r="AM103" s="19" t="str">
        <f t="shared" si="23"/>
        <v>J</v>
      </c>
      <c r="AN103" s="20" t="str">
        <f t="shared" si="24"/>
        <v>4</v>
      </c>
      <c r="AO103" s="21" t="str">
        <f t="shared" si="25"/>
        <v>n</v>
      </c>
    </row>
    <row r="104" spans="1:41" ht="18" thickBot="1" thickTop="1">
      <c r="A104" s="34" t="s">
        <v>184</v>
      </c>
      <c r="B104" s="57" t="s">
        <v>185</v>
      </c>
      <c r="C104" s="60" t="str">
        <f t="shared" si="0"/>
        <v>JM68qd</v>
      </c>
      <c r="D104" s="42">
        <f t="shared" si="1"/>
        <v>139.256342505544</v>
      </c>
      <c r="E104" s="43">
        <f t="shared" si="32"/>
        <v>319.256342505544</v>
      </c>
      <c r="F104" s="46">
        <f t="shared" si="3"/>
        <v>1826.2129501414695</v>
      </c>
      <c r="G104" s="47">
        <f t="shared" si="33"/>
        <v>1134.7561181086564</v>
      </c>
      <c r="H104" s="31">
        <v>38</v>
      </c>
      <c r="I104" s="32">
        <v>8</v>
      </c>
      <c r="J104" s="32">
        <v>0</v>
      </c>
      <c r="K104" s="33" t="s">
        <v>5</v>
      </c>
      <c r="L104" s="31">
        <v>13</v>
      </c>
      <c r="M104" s="32">
        <v>23</v>
      </c>
      <c r="N104" s="32">
        <v>0</v>
      </c>
      <c r="O104" s="33" t="s">
        <v>12</v>
      </c>
      <c r="P104" s="7">
        <f t="shared" si="5"/>
        <v>38.13333333333333</v>
      </c>
      <c r="Q104" s="8">
        <f t="shared" si="6"/>
        <v>13.383333333333333</v>
      </c>
      <c r="R104" s="9">
        <f t="shared" si="47"/>
        <v>0.665552221427171</v>
      </c>
      <c r="S104" s="10">
        <f t="shared" si="47"/>
        <v>0.23358323155857444</v>
      </c>
      <c r="T104" s="25">
        <f t="shared" si="34"/>
        <v>0.9591979544860386</v>
      </c>
      <c r="U104" s="25">
        <f t="shared" si="43"/>
        <v>0.2866446319481195</v>
      </c>
      <c r="V104" s="26">
        <f t="shared" si="35"/>
        <v>1826.2129501414695</v>
      </c>
      <c r="W104" s="27">
        <f t="shared" si="36"/>
        <v>1134.7561181086564</v>
      </c>
      <c r="X104" s="28">
        <f t="shared" si="11"/>
        <v>-0.757637238683273</v>
      </c>
      <c r="Y104" s="25">
        <f t="shared" si="44"/>
        <v>-0.757637238683273</v>
      </c>
      <c r="Z104" s="29">
        <f t="shared" si="37"/>
        <v>139.256342505544</v>
      </c>
      <c r="AA104" s="30">
        <f t="shared" si="38"/>
        <v>139.256342505544</v>
      </c>
      <c r="AB104" s="15">
        <f t="shared" si="14"/>
        <v>128.13333333333333</v>
      </c>
      <c r="AC104" s="16">
        <f t="shared" si="45"/>
        <v>12</v>
      </c>
      <c r="AD104" s="17">
        <f t="shared" si="39"/>
        <v>8</v>
      </c>
      <c r="AE104" s="18">
        <f t="shared" si="40"/>
        <v>3</v>
      </c>
      <c r="AF104" s="19" t="str">
        <f t="shared" si="17"/>
        <v>M</v>
      </c>
      <c r="AG104" s="20" t="str">
        <f t="shared" si="18"/>
        <v>8</v>
      </c>
      <c r="AH104" s="21" t="str">
        <f t="shared" si="19"/>
        <v>d</v>
      </c>
      <c r="AI104" s="22">
        <f t="shared" si="20"/>
        <v>193.38333333333333</v>
      </c>
      <c r="AJ104" s="16">
        <f t="shared" si="46"/>
        <v>9</v>
      </c>
      <c r="AK104" s="17">
        <f t="shared" si="41"/>
        <v>6.5</v>
      </c>
      <c r="AL104" s="18">
        <f t="shared" si="42"/>
        <v>16</v>
      </c>
      <c r="AM104" s="19" t="str">
        <f t="shared" si="23"/>
        <v>J</v>
      </c>
      <c r="AN104" s="20" t="str">
        <f t="shared" si="24"/>
        <v>6</v>
      </c>
      <c r="AO104" s="21" t="str">
        <f t="shared" si="25"/>
        <v>q</v>
      </c>
    </row>
    <row r="105" spans="1:41" ht="18" thickBot="1" thickTop="1">
      <c r="A105" s="34" t="s">
        <v>186</v>
      </c>
      <c r="B105" s="57" t="s">
        <v>187</v>
      </c>
      <c r="C105" s="60" t="str">
        <f t="shared" si="0"/>
        <v>QN03qc</v>
      </c>
      <c r="D105" s="42">
        <f t="shared" si="1"/>
        <v>27.500037878433837</v>
      </c>
      <c r="E105" s="43">
        <f t="shared" si="32"/>
        <v>207.50003787843383</v>
      </c>
      <c r="F105" s="46">
        <f t="shared" si="3"/>
        <v>8862.470098090245</v>
      </c>
      <c r="G105" s="47">
        <f t="shared" si="33"/>
        <v>5506.883611018022</v>
      </c>
      <c r="H105" s="31">
        <v>43</v>
      </c>
      <c r="I105" s="32">
        <v>5</v>
      </c>
      <c r="J105" s="32">
        <v>0</v>
      </c>
      <c r="K105" s="33" t="s">
        <v>5</v>
      </c>
      <c r="L105" s="31">
        <v>141</v>
      </c>
      <c r="M105" s="32">
        <v>21</v>
      </c>
      <c r="N105" s="32">
        <v>0</v>
      </c>
      <c r="O105" s="33" t="s">
        <v>12</v>
      </c>
      <c r="P105" s="7">
        <f t="shared" si="5"/>
        <v>43.083333333333336</v>
      </c>
      <c r="Q105" s="8">
        <f t="shared" si="6"/>
        <v>141.35</v>
      </c>
      <c r="R105" s="9">
        <f t="shared" si="47"/>
        <v>0.7519460194008903</v>
      </c>
      <c r="S105" s="10">
        <f t="shared" si="47"/>
        <v>2.4670228976939845</v>
      </c>
      <c r="T105" s="25">
        <f t="shared" si="34"/>
        <v>0.17876600930476272</v>
      </c>
      <c r="U105" s="25">
        <f t="shared" si="43"/>
        <v>1.3910642125396713</v>
      </c>
      <c r="V105" s="26">
        <f t="shared" si="35"/>
        <v>8862.470098090245</v>
      </c>
      <c r="W105" s="27">
        <f t="shared" si="36"/>
        <v>5506.883611018022</v>
      </c>
      <c r="X105" s="28">
        <f t="shared" si="11"/>
        <v>0.8870105279144562</v>
      </c>
      <c r="Y105" s="25">
        <f t="shared" si="44"/>
        <v>0.8870105279144562</v>
      </c>
      <c r="Z105" s="29">
        <f t="shared" si="37"/>
        <v>27.500037878433837</v>
      </c>
      <c r="AA105" s="30">
        <f t="shared" si="38"/>
        <v>27.500037878433837</v>
      </c>
      <c r="AB105" s="15">
        <f t="shared" si="14"/>
        <v>133.08333333333334</v>
      </c>
      <c r="AC105" s="16">
        <f t="shared" si="45"/>
        <v>13</v>
      </c>
      <c r="AD105" s="17">
        <f t="shared" si="39"/>
        <v>3</v>
      </c>
      <c r="AE105" s="18">
        <f t="shared" si="40"/>
        <v>2</v>
      </c>
      <c r="AF105" s="19" t="str">
        <f t="shared" si="17"/>
        <v>N</v>
      </c>
      <c r="AG105" s="20" t="str">
        <f t="shared" si="18"/>
        <v>3</v>
      </c>
      <c r="AH105" s="21" t="str">
        <f t="shared" si="19"/>
        <v>c</v>
      </c>
      <c r="AI105" s="22">
        <f t="shared" si="20"/>
        <v>321.35</v>
      </c>
      <c r="AJ105" s="16">
        <f t="shared" si="46"/>
        <v>16</v>
      </c>
      <c r="AK105" s="17">
        <f t="shared" si="41"/>
        <v>0.5</v>
      </c>
      <c r="AL105" s="18">
        <f t="shared" si="42"/>
        <v>16</v>
      </c>
      <c r="AM105" s="19" t="str">
        <f t="shared" si="23"/>
        <v>Q</v>
      </c>
      <c r="AN105" s="20" t="str">
        <f t="shared" si="24"/>
        <v>0</v>
      </c>
      <c r="AO105" s="21" t="str">
        <f t="shared" si="25"/>
        <v>q</v>
      </c>
    </row>
    <row r="106" spans="1:41" ht="18" thickBot="1" thickTop="1">
      <c r="A106" s="34" t="s">
        <v>186</v>
      </c>
      <c r="B106" s="57" t="s">
        <v>188</v>
      </c>
      <c r="C106" s="60" t="str">
        <f>IF(D106&lt;&gt;"",AM106&amp;AF106&amp;AN106&amp;AG106&amp;AO106&amp;AH106,"")</f>
        <v>PM95vp</v>
      </c>
      <c r="D106" s="42">
        <f t="shared" si="1"/>
        <v>31.613500175808127</v>
      </c>
      <c r="E106" s="43">
        <f t="shared" si="32"/>
        <v>211.61350017580813</v>
      </c>
      <c r="F106" s="46">
        <f t="shared" si="3"/>
        <v>9564.750145220365</v>
      </c>
      <c r="G106" s="47">
        <f t="shared" si="33"/>
        <v>5943.260201187753</v>
      </c>
      <c r="H106" s="31">
        <v>35</v>
      </c>
      <c r="I106" s="32">
        <v>40</v>
      </c>
      <c r="J106" s="32">
        <v>0</v>
      </c>
      <c r="K106" s="33" t="s">
        <v>5</v>
      </c>
      <c r="L106" s="31">
        <v>139</v>
      </c>
      <c r="M106" s="32">
        <v>45</v>
      </c>
      <c r="N106" s="32">
        <v>0</v>
      </c>
      <c r="O106" s="33" t="s">
        <v>12</v>
      </c>
      <c r="P106" s="7">
        <f t="shared" si="5"/>
        <v>35.666666666666664</v>
      </c>
      <c r="Q106" s="8">
        <f t="shared" si="6"/>
        <v>139.75</v>
      </c>
      <c r="R106" s="9">
        <f t="shared" si="47"/>
        <v>0.6225007665446441</v>
      </c>
      <c r="S106" s="10">
        <f t="shared" si="47"/>
        <v>2.4390976296620757</v>
      </c>
      <c r="T106" s="25">
        <f t="shared" si="34"/>
        <v>0.06944543364726308</v>
      </c>
      <c r="U106" s="25">
        <f t="shared" si="43"/>
        <v>1.5012949529462196</v>
      </c>
      <c r="V106" s="26">
        <f t="shared" si="35"/>
        <v>9564.750145220365</v>
      </c>
      <c r="W106" s="27">
        <f t="shared" si="36"/>
        <v>5943.260201187753</v>
      </c>
      <c r="X106" s="28">
        <f t="shared" si="11"/>
        <v>0.8516034476228417</v>
      </c>
      <c r="Y106" s="25">
        <f t="shared" si="44"/>
        <v>0.8516034476228417</v>
      </c>
      <c r="Z106" s="29">
        <f t="shared" si="37"/>
        <v>31.613500175808127</v>
      </c>
      <c r="AA106" s="30">
        <f t="shared" si="38"/>
        <v>31.613500175808127</v>
      </c>
      <c r="AB106" s="15">
        <f t="shared" si="14"/>
        <v>125.66666666666666</v>
      </c>
      <c r="AC106" s="16">
        <f t="shared" si="45"/>
        <v>12</v>
      </c>
      <c r="AD106" s="17">
        <f t="shared" si="39"/>
        <v>5</v>
      </c>
      <c r="AE106" s="18">
        <f t="shared" si="40"/>
        <v>15</v>
      </c>
      <c r="AF106" s="19" t="str">
        <f t="shared" si="17"/>
        <v>M</v>
      </c>
      <c r="AG106" s="20" t="str">
        <f t="shared" si="18"/>
        <v>5</v>
      </c>
      <c r="AH106" s="21" t="str">
        <f t="shared" si="19"/>
        <v>p</v>
      </c>
      <c r="AI106" s="22">
        <f t="shared" si="20"/>
        <v>319.75</v>
      </c>
      <c r="AJ106" s="16">
        <f t="shared" si="46"/>
        <v>15</v>
      </c>
      <c r="AK106" s="17">
        <f t="shared" si="41"/>
        <v>9.5</v>
      </c>
      <c r="AL106" s="18">
        <f t="shared" si="42"/>
        <v>21</v>
      </c>
      <c r="AM106" s="19" t="str">
        <f t="shared" si="23"/>
        <v>P</v>
      </c>
      <c r="AN106" s="20" t="str">
        <f t="shared" si="24"/>
        <v>9</v>
      </c>
      <c r="AO106" s="21" t="str">
        <f t="shared" si="25"/>
        <v>v</v>
      </c>
    </row>
    <row r="107" spans="1:41" ht="18" thickBot="1" thickTop="1">
      <c r="A107" s="34" t="s">
        <v>189</v>
      </c>
      <c r="B107" s="57" t="s">
        <v>190</v>
      </c>
      <c r="C107" s="60" t="str">
        <f t="shared" si="0"/>
        <v>QL64xh</v>
      </c>
      <c r="D107" s="42">
        <f t="shared" si="1"/>
        <v>23.866348516828637</v>
      </c>
      <c r="E107" s="43">
        <f t="shared" si="32"/>
        <v>203.86634851682862</v>
      </c>
      <c r="F107" s="46">
        <f t="shared" si="3"/>
        <v>11214.716615705584</v>
      </c>
      <c r="G107" s="47">
        <f t="shared" si="33"/>
        <v>6968.501834104773</v>
      </c>
      <c r="H107" s="31">
        <v>24</v>
      </c>
      <c r="I107" s="32">
        <v>18</v>
      </c>
      <c r="J107" s="32">
        <v>0</v>
      </c>
      <c r="K107" s="33" t="s">
        <v>5</v>
      </c>
      <c r="L107" s="31">
        <v>153</v>
      </c>
      <c r="M107" s="32">
        <v>58</v>
      </c>
      <c r="N107" s="32">
        <v>0</v>
      </c>
      <c r="O107" s="33" t="s">
        <v>12</v>
      </c>
      <c r="P107" s="7">
        <f t="shared" si="5"/>
        <v>24.3</v>
      </c>
      <c r="Q107" s="8">
        <f t="shared" si="6"/>
        <v>153.96666666666667</v>
      </c>
      <c r="R107" s="9">
        <f t="shared" si="47"/>
        <v>0.4241150082346221</v>
      </c>
      <c r="S107" s="10">
        <f t="shared" si="47"/>
        <v>2.687225271653936</v>
      </c>
      <c r="T107" s="25">
        <f t="shared" si="34"/>
        <v>-0.1883476318815515</v>
      </c>
      <c r="U107" s="25">
        <f t="shared" si="43"/>
        <v>1.7602757205627975</v>
      </c>
      <c r="V107" s="26">
        <f t="shared" si="35"/>
        <v>11214.716615705584</v>
      </c>
      <c r="W107" s="27">
        <f t="shared" si="36"/>
        <v>6968.501834104773</v>
      </c>
      <c r="X107" s="28">
        <f t="shared" si="11"/>
        <v>0.9144917490078457</v>
      </c>
      <c r="Y107" s="25">
        <f t="shared" si="44"/>
        <v>0.9144917490078457</v>
      </c>
      <c r="Z107" s="29">
        <f t="shared" si="37"/>
        <v>23.866348516828637</v>
      </c>
      <c r="AA107" s="30">
        <f t="shared" si="38"/>
        <v>23.866348516828637</v>
      </c>
      <c r="AB107" s="15">
        <f t="shared" si="14"/>
        <v>114.3</v>
      </c>
      <c r="AC107" s="16">
        <f t="shared" si="45"/>
        <v>11</v>
      </c>
      <c r="AD107" s="17">
        <f t="shared" si="39"/>
        <v>4</v>
      </c>
      <c r="AE107" s="18">
        <f t="shared" si="40"/>
        <v>7</v>
      </c>
      <c r="AF107" s="19" t="str">
        <f t="shared" si="17"/>
        <v>L</v>
      </c>
      <c r="AG107" s="20" t="str">
        <f t="shared" si="18"/>
        <v>4</v>
      </c>
      <c r="AH107" s="21" t="str">
        <f t="shared" si="19"/>
        <v>h</v>
      </c>
      <c r="AI107" s="22">
        <f t="shared" si="20"/>
        <v>333.9666666666667</v>
      </c>
      <c r="AJ107" s="16">
        <f t="shared" si="46"/>
        <v>16</v>
      </c>
      <c r="AK107" s="17">
        <f t="shared" si="41"/>
        <v>6.5</v>
      </c>
      <c r="AL107" s="18">
        <f t="shared" si="42"/>
        <v>23</v>
      </c>
      <c r="AM107" s="19" t="str">
        <f t="shared" si="23"/>
        <v>Q</v>
      </c>
      <c r="AN107" s="20" t="str">
        <f t="shared" si="24"/>
        <v>6</v>
      </c>
      <c r="AO107" s="21" t="str">
        <f t="shared" si="25"/>
        <v>x</v>
      </c>
    </row>
    <row r="108" spans="1:41" ht="18" thickBot="1" thickTop="1">
      <c r="A108" s="34" t="s">
        <v>191</v>
      </c>
      <c r="B108" s="57" t="s">
        <v>192</v>
      </c>
      <c r="C108" s="60" t="str">
        <f t="shared" si="0"/>
        <v>PL36ue</v>
      </c>
      <c r="D108" s="42">
        <f t="shared" si="1"/>
        <v>45.12776352233862</v>
      </c>
      <c r="E108" s="43">
        <f t="shared" si="32"/>
        <v>225.12776352233863</v>
      </c>
      <c r="F108" s="46">
        <f t="shared" si="3"/>
        <v>9992.04708955048</v>
      </c>
      <c r="G108" s="47">
        <f t="shared" si="33"/>
        <v>6208.770212925525</v>
      </c>
      <c r="H108" s="31">
        <v>26</v>
      </c>
      <c r="I108" s="32">
        <v>10</v>
      </c>
      <c r="J108" s="32">
        <v>0</v>
      </c>
      <c r="K108" s="33" t="s">
        <v>5</v>
      </c>
      <c r="L108" s="31">
        <v>127</v>
      </c>
      <c r="M108" s="32">
        <v>40</v>
      </c>
      <c r="N108" s="32">
        <v>0</v>
      </c>
      <c r="O108" s="33" t="s">
        <v>12</v>
      </c>
      <c r="P108" s="7">
        <f t="shared" si="5"/>
        <v>26.166666666666668</v>
      </c>
      <c r="Q108" s="8">
        <f t="shared" si="6"/>
        <v>127.66666666666667</v>
      </c>
      <c r="R108" s="9">
        <f t="shared" si="47"/>
        <v>0.45669448760518294</v>
      </c>
      <c r="S108" s="10">
        <f t="shared" si="47"/>
        <v>2.2282036783794275</v>
      </c>
      <c r="T108" s="25">
        <f t="shared" si="34"/>
        <v>0.0024323172468982968</v>
      </c>
      <c r="U108" s="25">
        <f t="shared" si="43"/>
        <v>1.5683640071496594</v>
      </c>
      <c r="V108" s="26">
        <f t="shared" si="35"/>
        <v>9992.04708955048</v>
      </c>
      <c r="W108" s="27">
        <f t="shared" si="36"/>
        <v>6208.770212925525</v>
      </c>
      <c r="X108" s="28">
        <f t="shared" si="11"/>
        <v>0.7055282512155202</v>
      </c>
      <c r="Y108" s="25">
        <f t="shared" si="44"/>
        <v>0.7055282512155202</v>
      </c>
      <c r="Z108" s="29">
        <f t="shared" si="37"/>
        <v>45.12776352233862</v>
      </c>
      <c r="AA108" s="30">
        <f t="shared" si="38"/>
        <v>45.12776352233862</v>
      </c>
      <c r="AB108" s="15">
        <f t="shared" si="14"/>
        <v>116.16666666666667</v>
      </c>
      <c r="AC108" s="16">
        <f t="shared" si="45"/>
        <v>11</v>
      </c>
      <c r="AD108" s="17">
        <f t="shared" si="39"/>
        <v>6</v>
      </c>
      <c r="AE108" s="18">
        <f t="shared" si="40"/>
        <v>4</v>
      </c>
      <c r="AF108" s="19" t="str">
        <f t="shared" si="17"/>
        <v>L</v>
      </c>
      <c r="AG108" s="20" t="str">
        <f t="shared" si="18"/>
        <v>6</v>
      </c>
      <c r="AH108" s="21" t="str">
        <f t="shared" si="19"/>
        <v>e</v>
      </c>
      <c r="AI108" s="22">
        <f t="shared" si="20"/>
        <v>307.6666666666667</v>
      </c>
      <c r="AJ108" s="16">
        <f t="shared" si="46"/>
        <v>15</v>
      </c>
      <c r="AK108" s="17">
        <f t="shared" si="41"/>
        <v>3.5</v>
      </c>
      <c r="AL108" s="18">
        <f t="shared" si="42"/>
        <v>20</v>
      </c>
      <c r="AM108" s="19" t="str">
        <f t="shared" si="23"/>
        <v>P</v>
      </c>
      <c r="AN108" s="20" t="str">
        <f t="shared" si="24"/>
        <v>3</v>
      </c>
      <c r="AO108" s="21" t="str">
        <f t="shared" si="25"/>
        <v>u</v>
      </c>
    </row>
    <row r="109" spans="1:41" ht="18" thickBot="1" thickTop="1">
      <c r="A109" s="34" t="s">
        <v>193</v>
      </c>
      <c r="B109" s="57" t="s">
        <v>194</v>
      </c>
      <c r="C109" s="60" t="str">
        <f t="shared" si="0"/>
        <v>ON37kv</v>
      </c>
      <c r="D109" s="42">
        <f t="shared" si="1"/>
        <v>46.131979820283426</v>
      </c>
      <c r="E109" s="43">
        <f t="shared" si="32"/>
        <v>226.13197982028342</v>
      </c>
      <c r="F109" s="46">
        <f t="shared" si="3"/>
        <v>6972.9553786621755</v>
      </c>
      <c r="G109" s="47">
        <f t="shared" si="33"/>
        <v>4332.793597057019</v>
      </c>
      <c r="H109" s="31">
        <v>47</v>
      </c>
      <c r="I109" s="32">
        <v>55</v>
      </c>
      <c r="J109" s="32">
        <v>0</v>
      </c>
      <c r="K109" s="33" t="s">
        <v>5</v>
      </c>
      <c r="L109" s="31">
        <v>106</v>
      </c>
      <c r="M109" s="32">
        <v>53</v>
      </c>
      <c r="N109" s="32">
        <v>0</v>
      </c>
      <c r="O109" s="33" t="s">
        <v>12</v>
      </c>
      <c r="P109" s="7">
        <f t="shared" si="5"/>
        <v>47.916666666666664</v>
      </c>
      <c r="Q109" s="8">
        <f t="shared" si="6"/>
        <v>106.88333333333334</v>
      </c>
      <c r="R109" s="9">
        <f t="shared" si="47"/>
        <v>0.8363035999139495</v>
      </c>
      <c r="S109" s="10">
        <f t="shared" si="47"/>
        <v>1.8654660821732727</v>
      </c>
      <c r="T109" s="25">
        <f t="shared" si="34"/>
        <v>0.4585054005297028</v>
      </c>
      <c r="U109" s="25">
        <f t="shared" si="43"/>
        <v>1.0944836569866858</v>
      </c>
      <c r="V109" s="26">
        <f t="shared" si="35"/>
        <v>6972.9553786621755</v>
      </c>
      <c r="W109" s="27">
        <f t="shared" si="36"/>
        <v>4332.793597057019</v>
      </c>
      <c r="X109" s="28">
        <f t="shared" si="11"/>
        <v>0.6929995424086596</v>
      </c>
      <c r="Y109" s="25">
        <f t="shared" si="44"/>
        <v>0.6929995424086596</v>
      </c>
      <c r="Z109" s="29">
        <f t="shared" si="37"/>
        <v>46.131979820283426</v>
      </c>
      <c r="AA109" s="30">
        <f t="shared" si="38"/>
        <v>46.131979820283426</v>
      </c>
      <c r="AB109" s="15">
        <f t="shared" si="14"/>
        <v>137.91666666666666</v>
      </c>
      <c r="AC109" s="16">
        <f t="shared" si="45"/>
        <v>13</v>
      </c>
      <c r="AD109" s="17">
        <f t="shared" si="39"/>
        <v>7</v>
      </c>
      <c r="AE109" s="18">
        <f t="shared" si="40"/>
        <v>21</v>
      </c>
      <c r="AF109" s="19" t="str">
        <f t="shared" si="17"/>
        <v>N</v>
      </c>
      <c r="AG109" s="20" t="str">
        <f t="shared" si="18"/>
        <v>7</v>
      </c>
      <c r="AH109" s="21" t="str">
        <f t="shared" si="19"/>
        <v>v</v>
      </c>
      <c r="AI109" s="22">
        <f t="shared" si="20"/>
        <v>286.8833333333333</v>
      </c>
      <c r="AJ109" s="16">
        <f t="shared" si="46"/>
        <v>14</v>
      </c>
      <c r="AK109" s="17">
        <f t="shared" si="41"/>
        <v>3</v>
      </c>
      <c r="AL109" s="18">
        <f t="shared" si="42"/>
        <v>10</v>
      </c>
      <c r="AM109" s="19" t="str">
        <f t="shared" si="23"/>
        <v>O</v>
      </c>
      <c r="AN109" s="20" t="str">
        <f t="shared" si="24"/>
        <v>3</v>
      </c>
      <c r="AO109" s="21" t="str">
        <f t="shared" si="25"/>
        <v>k</v>
      </c>
    </row>
    <row r="110" spans="1:41" ht="18" thickBot="1" thickTop="1">
      <c r="A110" s="34" t="s">
        <v>195</v>
      </c>
      <c r="B110" s="57" t="s">
        <v>196</v>
      </c>
      <c r="C110" s="60" t="str">
        <f t="shared" si="0"/>
        <v>JQ78te</v>
      </c>
      <c r="D110" s="42">
        <f t="shared" si="1"/>
        <v>6.99562914725849</v>
      </c>
      <c r="E110" s="43">
        <f t="shared" si="32"/>
        <v>186.99562914725848</v>
      </c>
      <c r="F110" s="46">
        <f t="shared" si="3"/>
        <v>3035.448338107084</v>
      </c>
      <c r="G110" s="47">
        <f t="shared" si="33"/>
        <v>1886.1401528244207</v>
      </c>
      <c r="H110" s="31">
        <v>78</v>
      </c>
      <c r="I110" s="32">
        <v>12</v>
      </c>
      <c r="J110" s="32">
        <v>0</v>
      </c>
      <c r="K110" s="33" t="s">
        <v>5</v>
      </c>
      <c r="L110" s="31">
        <v>15</v>
      </c>
      <c r="M110" s="32">
        <v>40</v>
      </c>
      <c r="N110" s="32">
        <v>0</v>
      </c>
      <c r="O110" s="33" t="s">
        <v>12</v>
      </c>
      <c r="P110" s="7">
        <f t="shared" si="5"/>
        <v>78.2</v>
      </c>
      <c r="Q110" s="8">
        <f t="shared" si="6"/>
        <v>15.666666666666666</v>
      </c>
      <c r="R110" s="9">
        <f t="shared" si="47"/>
        <v>1.3648474750595658</v>
      </c>
      <c r="S110" s="10">
        <f t="shared" si="47"/>
        <v>0.2734349161457783</v>
      </c>
      <c r="T110" s="25">
        <f t="shared" si="34"/>
        <v>0.8886296980983397</v>
      </c>
      <c r="U110" s="25">
        <f t="shared" si="43"/>
        <v>0.4764477064993069</v>
      </c>
      <c r="V110" s="26">
        <f t="shared" si="35"/>
        <v>3035.448338107084</v>
      </c>
      <c r="W110" s="27">
        <f t="shared" si="36"/>
        <v>1886.1401528244207</v>
      </c>
      <c r="X110" s="28">
        <f t="shared" si="11"/>
        <v>0.9925554456501213</v>
      </c>
      <c r="Y110" s="25">
        <f t="shared" si="44"/>
        <v>0.9925554456501213</v>
      </c>
      <c r="Z110" s="29">
        <f t="shared" si="37"/>
        <v>6.99562914725849</v>
      </c>
      <c r="AA110" s="30">
        <f t="shared" si="38"/>
        <v>6.99562914725849</v>
      </c>
      <c r="AB110" s="15">
        <f t="shared" si="14"/>
        <v>168.2</v>
      </c>
      <c r="AC110" s="16">
        <f t="shared" si="45"/>
        <v>16</v>
      </c>
      <c r="AD110" s="17">
        <f t="shared" si="39"/>
        <v>8</v>
      </c>
      <c r="AE110" s="18">
        <f t="shared" si="40"/>
        <v>4</v>
      </c>
      <c r="AF110" s="19" t="str">
        <f t="shared" si="17"/>
        <v>Q</v>
      </c>
      <c r="AG110" s="20" t="str">
        <f t="shared" si="18"/>
        <v>8</v>
      </c>
      <c r="AH110" s="21" t="str">
        <f t="shared" si="19"/>
        <v>e</v>
      </c>
      <c r="AI110" s="22">
        <f t="shared" si="20"/>
        <v>195.66666666666666</v>
      </c>
      <c r="AJ110" s="16">
        <f t="shared" si="46"/>
        <v>9</v>
      </c>
      <c r="AK110" s="17">
        <f t="shared" si="41"/>
        <v>7.5</v>
      </c>
      <c r="AL110" s="18">
        <f t="shared" si="42"/>
        <v>19</v>
      </c>
      <c r="AM110" s="19" t="str">
        <f t="shared" si="23"/>
        <v>J</v>
      </c>
      <c r="AN110" s="20" t="str">
        <f t="shared" si="24"/>
        <v>7</v>
      </c>
      <c r="AO110" s="21" t="str">
        <f t="shared" si="25"/>
        <v>t</v>
      </c>
    </row>
    <row r="111" spans="1:41" ht="18" thickBot="1" thickTop="1">
      <c r="A111" s="34" t="s">
        <v>197</v>
      </c>
      <c r="B111" s="57" t="s">
        <v>198</v>
      </c>
      <c r="C111" s="60" t="str">
        <f>IF(D111&lt;&gt;"",AM111&amp;AF111&amp;AN111&amp;AG111&amp;AO111&amp;AH111,"")</f>
        <v>RB32id</v>
      </c>
      <c r="D111" s="42">
        <f>IF(F111="","",IF(ISERR(AA111),"  N/A  ",AA111))</f>
        <v>173.89916711221645</v>
      </c>
      <c r="E111" s="43">
        <f t="shared" si="32"/>
        <v>353.89916711221645</v>
      </c>
      <c r="F111" s="46">
        <f>IF(H111+I111+J111+L111+M111+N111&gt;0,V111,"")</f>
        <v>17037.776107485133</v>
      </c>
      <c r="G111" s="47">
        <f t="shared" si="33"/>
        <v>10586.783252980731</v>
      </c>
      <c r="H111" s="31">
        <v>77</v>
      </c>
      <c r="I111" s="32">
        <v>50</v>
      </c>
      <c r="J111" s="32">
        <v>53</v>
      </c>
      <c r="K111" s="33" t="s">
        <v>11</v>
      </c>
      <c r="L111" s="31">
        <v>166</v>
      </c>
      <c r="M111" s="32">
        <v>40</v>
      </c>
      <c r="N111" s="32">
        <v>6</v>
      </c>
      <c r="O111" s="33" t="s">
        <v>12</v>
      </c>
      <c r="P111" s="7">
        <f t="shared" si="5"/>
        <v>-77.84805555555555</v>
      </c>
      <c r="Q111" s="8">
        <f t="shared" si="6"/>
        <v>166.66833333333332</v>
      </c>
      <c r="R111" s="9">
        <f t="shared" si="47"/>
        <v>-1.3587048857199078</v>
      </c>
      <c r="S111" s="10">
        <f t="shared" si="47"/>
        <v>2.908911175478082</v>
      </c>
      <c r="T111" s="25">
        <f t="shared" si="34"/>
        <v>-0.8927777617571545</v>
      </c>
      <c r="U111" s="25">
        <f t="shared" si="43"/>
        <v>2.674270304110051</v>
      </c>
      <c r="V111" s="26">
        <f t="shared" si="35"/>
        <v>17037.776107485133</v>
      </c>
      <c r="W111" s="27">
        <f t="shared" si="36"/>
        <v>10586.783252980731</v>
      </c>
      <c r="X111" s="28">
        <f t="shared" si="11"/>
        <v>-0.9943363993062205</v>
      </c>
      <c r="Y111" s="25">
        <f t="shared" si="44"/>
        <v>-0.9943363993062205</v>
      </c>
      <c r="Z111" s="29">
        <f t="shared" si="37"/>
        <v>173.89916711221645</v>
      </c>
      <c r="AA111" s="30">
        <f t="shared" si="38"/>
        <v>173.89916711221645</v>
      </c>
      <c r="AB111" s="15">
        <f t="shared" si="14"/>
        <v>12.151944444444453</v>
      </c>
      <c r="AC111" s="16">
        <f t="shared" si="45"/>
        <v>1</v>
      </c>
      <c r="AD111" s="17">
        <f t="shared" si="39"/>
        <v>2</v>
      </c>
      <c r="AE111" s="18">
        <f t="shared" si="40"/>
        <v>3</v>
      </c>
      <c r="AF111" s="19" t="str">
        <f t="shared" si="17"/>
        <v>B</v>
      </c>
      <c r="AG111" s="20" t="str">
        <f t="shared" si="18"/>
        <v>2</v>
      </c>
      <c r="AH111" s="21" t="str">
        <f t="shared" si="19"/>
        <v>d</v>
      </c>
      <c r="AI111" s="22">
        <f t="shared" si="20"/>
        <v>346.6683333333333</v>
      </c>
      <c r="AJ111" s="16">
        <f t="shared" si="46"/>
        <v>17</v>
      </c>
      <c r="AK111" s="17">
        <f t="shared" si="41"/>
        <v>3</v>
      </c>
      <c r="AL111" s="18">
        <f t="shared" si="42"/>
        <v>8</v>
      </c>
      <c r="AM111" s="19" t="str">
        <f t="shared" si="23"/>
        <v>R</v>
      </c>
      <c r="AN111" s="20" t="str">
        <f t="shared" si="24"/>
        <v>3</v>
      </c>
      <c r="AO111" s="21" t="str">
        <f t="shared" si="25"/>
        <v>i</v>
      </c>
    </row>
    <row r="112" spans="1:41" ht="18" thickBot="1" thickTop="1">
      <c r="A112" s="34" t="s">
        <v>199</v>
      </c>
      <c r="B112" s="57" t="s">
        <v>200</v>
      </c>
      <c r="C112" s="60" t="str">
        <f t="shared" si="0"/>
        <v>JA00aa</v>
      </c>
      <c r="D112" s="42">
        <f t="shared" si="1"/>
        <v>180</v>
      </c>
      <c r="E112" s="43">
        <f t="shared" si="32"/>
        <v>0</v>
      </c>
      <c r="F112" s="46">
        <f t="shared" si="3"/>
        <v>15735.47205678812</v>
      </c>
      <c r="G112" s="47">
        <f t="shared" si="33"/>
        <v>9777.569032343625</v>
      </c>
      <c r="H112" s="31">
        <v>90</v>
      </c>
      <c r="I112" s="32">
        <v>0</v>
      </c>
      <c r="J112" s="32">
        <v>0</v>
      </c>
      <c r="K112" s="33" t="s">
        <v>11</v>
      </c>
      <c r="L112" s="31">
        <v>0</v>
      </c>
      <c r="M112" s="32">
        <v>0</v>
      </c>
      <c r="N112" s="32">
        <v>0</v>
      </c>
      <c r="O112" s="33" t="s">
        <v>12</v>
      </c>
      <c r="P112" s="7">
        <f t="shared" si="5"/>
        <v>-90</v>
      </c>
      <c r="Q112" s="8">
        <f t="shared" si="6"/>
        <v>0</v>
      </c>
      <c r="R112" s="9">
        <f aca="true" t="shared" si="48" ref="R112:S143">RADIANS(P112)</f>
        <v>-1.5707963267948966</v>
      </c>
      <c r="S112" s="10">
        <f t="shared" si="48"/>
        <v>0</v>
      </c>
      <c r="T112" s="25">
        <f t="shared" si="34"/>
        <v>-0.7827439498522829</v>
      </c>
      <c r="U112" s="25">
        <f t="shared" si="43"/>
        <v>2.469859057728476</v>
      </c>
      <c r="V112" s="26">
        <f t="shared" si="35"/>
        <v>15735.47205678812</v>
      </c>
      <c r="W112" s="27">
        <f t="shared" si="36"/>
        <v>9777.569032343625</v>
      </c>
      <c r="X112" s="28">
        <f t="shared" si="11"/>
        <v>-1</v>
      </c>
      <c r="Y112" s="25">
        <f t="shared" si="44"/>
        <v>-1</v>
      </c>
      <c r="Z112" s="29">
        <f t="shared" si="37"/>
        <v>180</v>
      </c>
      <c r="AA112" s="30">
        <f t="shared" si="38"/>
        <v>180</v>
      </c>
      <c r="AB112" s="15">
        <f t="shared" si="14"/>
        <v>0</v>
      </c>
      <c r="AC112" s="16">
        <f t="shared" si="45"/>
        <v>0</v>
      </c>
      <c r="AD112" s="17">
        <f t="shared" si="39"/>
        <v>0</v>
      </c>
      <c r="AE112" s="18">
        <f t="shared" si="40"/>
        <v>0</v>
      </c>
      <c r="AF112" s="19" t="str">
        <f t="shared" si="17"/>
        <v>A</v>
      </c>
      <c r="AG112" s="20" t="str">
        <f t="shared" si="18"/>
        <v>0</v>
      </c>
      <c r="AH112" s="21" t="str">
        <f t="shared" si="19"/>
        <v>a</v>
      </c>
      <c r="AI112" s="22">
        <f t="shared" si="20"/>
        <v>180</v>
      </c>
      <c r="AJ112" s="16">
        <f t="shared" si="46"/>
        <v>9</v>
      </c>
      <c r="AK112" s="17">
        <f t="shared" si="41"/>
        <v>0</v>
      </c>
      <c r="AL112" s="18">
        <f t="shared" si="42"/>
        <v>0</v>
      </c>
      <c r="AM112" s="19" t="str">
        <f t="shared" si="23"/>
        <v>J</v>
      </c>
      <c r="AN112" s="20" t="str">
        <f t="shared" si="24"/>
        <v>0</v>
      </c>
      <c r="AO112" s="21" t="str">
        <f t="shared" si="25"/>
        <v>a</v>
      </c>
    </row>
    <row r="113" spans="1:41" ht="18" thickBot="1" thickTop="1">
      <c r="A113" s="34" t="s">
        <v>201</v>
      </c>
      <c r="B113" s="57" t="s">
        <v>202</v>
      </c>
      <c r="C113" s="60" t="str">
        <f t="shared" si="0"/>
        <v>QK23jl</v>
      </c>
      <c r="D113" s="42">
        <f t="shared" si="1"/>
        <v>36.03564326668632</v>
      </c>
      <c r="E113" s="43">
        <f t="shared" si="32"/>
        <v>216.03564326668632</v>
      </c>
      <c r="F113" s="46">
        <f t="shared" si="3"/>
        <v>12036.41271114266</v>
      </c>
      <c r="G113" s="47">
        <f t="shared" si="33"/>
        <v>7479.080116583268</v>
      </c>
      <c r="H113" s="31">
        <v>13</v>
      </c>
      <c r="I113" s="32">
        <v>28</v>
      </c>
      <c r="J113" s="32">
        <v>0</v>
      </c>
      <c r="K113" s="33" t="s">
        <v>5</v>
      </c>
      <c r="L113" s="31">
        <v>144</v>
      </c>
      <c r="M113" s="32">
        <v>45</v>
      </c>
      <c r="N113" s="32">
        <v>0</v>
      </c>
      <c r="O113" s="33" t="s">
        <v>12</v>
      </c>
      <c r="P113" s="7">
        <f t="shared" si="5"/>
        <v>13.466666666666667</v>
      </c>
      <c r="Q113" s="8">
        <f t="shared" si="6"/>
        <v>144.75</v>
      </c>
      <c r="R113" s="9">
        <f t="shared" si="48"/>
        <v>0.23503767260190306</v>
      </c>
      <c r="S113" s="10">
        <f t="shared" si="48"/>
        <v>2.526364092261792</v>
      </c>
      <c r="T113" s="25">
        <f t="shared" si="34"/>
        <v>-0.31309850023216834</v>
      </c>
      <c r="U113" s="25">
        <f t="shared" si="43"/>
        <v>1.8892501508621347</v>
      </c>
      <c r="V113" s="26">
        <f t="shared" si="35"/>
        <v>12036.41271114266</v>
      </c>
      <c r="W113" s="27">
        <f t="shared" si="36"/>
        <v>7479.080116583268</v>
      </c>
      <c r="X113" s="28">
        <f t="shared" si="11"/>
        <v>0.8086511811395127</v>
      </c>
      <c r="Y113" s="25">
        <f t="shared" si="44"/>
        <v>0.8086511811395127</v>
      </c>
      <c r="Z113" s="29">
        <f t="shared" si="37"/>
        <v>36.03564326668632</v>
      </c>
      <c r="AA113" s="30">
        <f t="shared" si="38"/>
        <v>36.03564326668632</v>
      </c>
      <c r="AB113" s="15">
        <f t="shared" si="14"/>
        <v>103.46666666666667</v>
      </c>
      <c r="AC113" s="16">
        <f t="shared" si="45"/>
        <v>10</v>
      </c>
      <c r="AD113" s="17">
        <f t="shared" si="39"/>
        <v>3</v>
      </c>
      <c r="AE113" s="18">
        <f t="shared" si="40"/>
        <v>11</v>
      </c>
      <c r="AF113" s="19" t="str">
        <f t="shared" si="17"/>
        <v>K</v>
      </c>
      <c r="AG113" s="20" t="str">
        <f t="shared" si="18"/>
        <v>3</v>
      </c>
      <c r="AH113" s="21" t="str">
        <f t="shared" si="19"/>
        <v>l</v>
      </c>
      <c r="AI113" s="22">
        <f t="shared" si="20"/>
        <v>324.75</v>
      </c>
      <c r="AJ113" s="16">
        <f t="shared" si="46"/>
        <v>16</v>
      </c>
      <c r="AK113" s="17">
        <f t="shared" si="41"/>
        <v>2</v>
      </c>
      <c r="AL113" s="18">
        <f t="shared" si="42"/>
        <v>9</v>
      </c>
      <c r="AM113" s="19" t="str">
        <f t="shared" si="23"/>
        <v>Q</v>
      </c>
      <c r="AN113" s="20" t="str">
        <f t="shared" si="24"/>
        <v>2</v>
      </c>
      <c r="AO113" s="21" t="str">
        <f t="shared" si="25"/>
        <v>j</v>
      </c>
    </row>
    <row r="114" spans="1:41" ht="18" thickBot="1" thickTop="1">
      <c r="A114" s="34" t="s">
        <v>203</v>
      </c>
      <c r="B114" s="57" t="s">
        <v>204</v>
      </c>
      <c r="C114" s="60" t="str">
        <f t="shared" si="0"/>
        <v>BL11bh</v>
      </c>
      <c r="D114" s="42">
        <f t="shared" si="1"/>
        <v>338.52330392846284</v>
      </c>
      <c r="E114" s="43">
        <f t="shared" si="32"/>
        <v>158.52330392846284</v>
      </c>
      <c r="F114" s="46">
        <f t="shared" si="3"/>
        <v>11630.106015366695</v>
      </c>
      <c r="G114" s="47">
        <f t="shared" si="33"/>
        <v>7226.612840614946</v>
      </c>
      <c r="H114" s="31">
        <v>21</v>
      </c>
      <c r="I114" s="32">
        <v>18</v>
      </c>
      <c r="J114" s="32">
        <v>0</v>
      </c>
      <c r="K114" s="33" t="s">
        <v>5</v>
      </c>
      <c r="L114" s="31">
        <v>157</v>
      </c>
      <c r="M114" s="32">
        <v>50</v>
      </c>
      <c r="N114" s="32">
        <v>0</v>
      </c>
      <c r="O114" s="33" t="s">
        <v>7</v>
      </c>
      <c r="P114" s="7">
        <f t="shared" si="5"/>
        <v>21.3</v>
      </c>
      <c r="Q114" s="8">
        <f t="shared" si="6"/>
        <v>-157.83333333333334</v>
      </c>
      <c r="R114" s="9">
        <f t="shared" si="48"/>
        <v>0.3717551306747922</v>
      </c>
      <c r="S114" s="10">
        <f t="shared" si="48"/>
        <v>-2.754711336064384</v>
      </c>
      <c r="T114" s="25">
        <f t="shared" si="34"/>
        <v>-0.25193518712076113</v>
      </c>
      <c r="U114" s="25">
        <f t="shared" si="43"/>
        <v>1.8254757519018514</v>
      </c>
      <c r="V114" s="26">
        <f t="shared" si="35"/>
        <v>11630.106015366695</v>
      </c>
      <c r="W114" s="27">
        <f t="shared" si="36"/>
        <v>7226.612840614946</v>
      </c>
      <c r="X114" s="28">
        <f t="shared" si="11"/>
        <v>0.9305665581653344</v>
      </c>
      <c r="Y114" s="25">
        <f t="shared" si="44"/>
        <v>0.9305665581653344</v>
      </c>
      <c r="Z114" s="29">
        <f t="shared" si="37"/>
        <v>21.47669607153719</v>
      </c>
      <c r="AA114" s="30">
        <f t="shared" si="38"/>
        <v>338.52330392846284</v>
      </c>
      <c r="AB114" s="15">
        <f t="shared" si="14"/>
        <v>111.3</v>
      </c>
      <c r="AC114" s="16">
        <f t="shared" si="45"/>
        <v>11</v>
      </c>
      <c r="AD114" s="17">
        <f t="shared" si="39"/>
        <v>1</v>
      </c>
      <c r="AE114" s="18">
        <f t="shared" si="40"/>
        <v>7</v>
      </c>
      <c r="AF114" s="19" t="str">
        <f t="shared" si="17"/>
        <v>L</v>
      </c>
      <c r="AG114" s="20" t="str">
        <f t="shared" si="18"/>
        <v>1</v>
      </c>
      <c r="AH114" s="21" t="str">
        <f t="shared" si="19"/>
        <v>h</v>
      </c>
      <c r="AI114" s="22">
        <f t="shared" si="20"/>
        <v>22.166666666666657</v>
      </c>
      <c r="AJ114" s="16">
        <f t="shared" si="46"/>
        <v>1</v>
      </c>
      <c r="AK114" s="17">
        <f t="shared" si="41"/>
        <v>1</v>
      </c>
      <c r="AL114" s="18">
        <f t="shared" si="42"/>
        <v>1</v>
      </c>
      <c r="AM114" s="19" t="str">
        <f t="shared" si="23"/>
        <v>B</v>
      </c>
      <c r="AN114" s="20" t="str">
        <f t="shared" si="24"/>
        <v>1</v>
      </c>
      <c r="AO114" s="21" t="str">
        <f t="shared" si="25"/>
        <v>b</v>
      </c>
    </row>
    <row r="115" spans="1:41" ht="18" thickBot="1" thickTop="1">
      <c r="A115" s="34" t="s">
        <v>205</v>
      </c>
      <c r="B115" s="57" t="s">
        <v>206</v>
      </c>
      <c r="C115" s="60" t="str">
        <f t="shared" si="0"/>
        <v>BP51bf</v>
      </c>
      <c r="D115" s="42">
        <f t="shared" si="1"/>
        <v>344.42080544409265</v>
      </c>
      <c r="E115" s="43">
        <f t="shared" si="32"/>
        <v>164.4208054440926</v>
      </c>
      <c r="F115" s="46">
        <f t="shared" si="3"/>
        <v>7194.926455368757</v>
      </c>
      <c r="G115" s="47">
        <f t="shared" si="33"/>
        <v>4470.720029632391</v>
      </c>
      <c r="H115" s="31">
        <v>61</v>
      </c>
      <c r="I115" s="32">
        <v>13</v>
      </c>
      <c r="J115" s="32">
        <v>0</v>
      </c>
      <c r="K115" s="33" t="s">
        <v>5</v>
      </c>
      <c r="L115" s="31">
        <v>149</v>
      </c>
      <c r="M115" s="32">
        <v>54</v>
      </c>
      <c r="N115" s="32">
        <v>0</v>
      </c>
      <c r="O115" s="33" t="s">
        <v>7</v>
      </c>
      <c r="P115" s="7">
        <f t="shared" si="5"/>
        <v>61.21666666666667</v>
      </c>
      <c r="Q115" s="8">
        <f t="shared" si="6"/>
        <v>-149.9</v>
      </c>
      <c r="R115" s="9">
        <f t="shared" si="48"/>
        <v>1.0684323904291955</v>
      </c>
      <c r="S115" s="10">
        <f t="shared" si="48"/>
        <v>-2.6162485487395</v>
      </c>
      <c r="T115" s="25">
        <f t="shared" si="34"/>
        <v>0.4272706316275445</v>
      </c>
      <c r="U115" s="25">
        <f t="shared" si="43"/>
        <v>1.1293245103388412</v>
      </c>
      <c r="V115" s="26">
        <f t="shared" si="35"/>
        <v>7194.926455368757</v>
      </c>
      <c r="W115" s="27">
        <f t="shared" si="36"/>
        <v>4470.720029632391</v>
      </c>
      <c r="X115" s="28">
        <f t="shared" si="11"/>
        <v>0.9632601544017952</v>
      </c>
      <c r="Y115" s="25">
        <f t="shared" si="44"/>
        <v>0.9632601544017952</v>
      </c>
      <c r="Z115" s="29">
        <f t="shared" si="37"/>
        <v>15.579194555907339</v>
      </c>
      <c r="AA115" s="30">
        <f t="shared" si="38"/>
        <v>344.42080544409265</v>
      </c>
      <c r="AB115" s="15">
        <f t="shared" si="14"/>
        <v>151.21666666666667</v>
      </c>
      <c r="AC115" s="16">
        <f t="shared" si="45"/>
        <v>15</v>
      </c>
      <c r="AD115" s="17">
        <f t="shared" si="39"/>
        <v>1</v>
      </c>
      <c r="AE115" s="18">
        <f t="shared" si="40"/>
        <v>5</v>
      </c>
      <c r="AF115" s="19" t="str">
        <f t="shared" si="17"/>
        <v>P</v>
      </c>
      <c r="AG115" s="20" t="str">
        <f t="shared" si="18"/>
        <v>1</v>
      </c>
      <c r="AH115" s="21" t="str">
        <f t="shared" si="19"/>
        <v>f</v>
      </c>
      <c r="AI115" s="22">
        <f t="shared" si="20"/>
        <v>30.099999999999994</v>
      </c>
      <c r="AJ115" s="16">
        <f t="shared" si="46"/>
        <v>1</v>
      </c>
      <c r="AK115" s="17">
        <f t="shared" si="41"/>
        <v>5</v>
      </c>
      <c r="AL115" s="18">
        <f t="shared" si="42"/>
        <v>1</v>
      </c>
      <c r="AM115" s="19" t="str">
        <f t="shared" si="23"/>
        <v>B</v>
      </c>
      <c r="AN115" s="20" t="str">
        <f t="shared" si="24"/>
        <v>5</v>
      </c>
      <c r="AO115" s="21" t="str">
        <f t="shared" si="25"/>
        <v>b</v>
      </c>
    </row>
    <row r="116" spans="1:41" ht="18" thickBot="1" thickTop="1">
      <c r="A116" s="34" t="s">
        <v>207</v>
      </c>
      <c r="B116" s="57" t="s">
        <v>208</v>
      </c>
      <c r="C116" s="60" t="str">
        <f t="shared" si="0"/>
        <v>FK68wl</v>
      </c>
      <c r="D116" s="42">
        <f t="shared" si="1"/>
        <v>263.0443423698908</v>
      </c>
      <c r="E116" s="43">
        <f t="shared" si="32"/>
        <v>83.04434236989078</v>
      </c>
      <c r="F116" s="46">
        <f t="shared" si="3"/>
        <v>6754.697053351771</v>
      </c>
      <c r="G116" s="47">
        <f t="shared" si="33"/>
        <v>4197.174161243169</v>
      </c>
      <c r="H116" s="31">
        <v>18</v>
      </c>
      <c r="I116" s="32">
        <v>28</v>
      </c>
      <c r="J116" s="32">
        <v>0</v>
      </c>
      <c r="K116" s="33" t="s">
        <v>5</v>
      </c>
      <c r="L116" s="31">
        <v>66</v>
      </c>
      <c r="M116" s="32">
        <v>7</v>
      </c>
      <c r="N116" s="32">
        <v>0</v>
      </c>
      <c r="O116" s="33" t="s">
        <v>7</v>
      </c>
      <c r="P116" s="7">
        <f t="shared" si="5"/>
        <v>18.466666666666665</v>
      </c>
      <c r="Q116" s="8">
        <f t="shared" si="6"/>
        <v>-66.11666666666666</v>
      </c>
      <c r="R116" s="9">
        <f t="shared" si="48"/>
        <v>0.3223041352016195</v>
      </c>
      <c r="S116" s="10">
        <f t="shared" si="48"/>
        <v>-1.1539535237769174</v>
      </c>
      <c r="T116" s="25">
        <f t="shared" si="34"/>
        <v>0.4886752994728773</v>
      </c>
      <c r="U116" s="25">
        <f t="shared" si="43"/>
        <v>1.0602255616624974</v>
      </c>
      <c r="V116" s="26">
        <f t="shared" si="35"/>
        <v>6754.697053351771</v>
      </c>
      <c r="W116" s="27">
        <f t="shared" si="36"/>
        <v>4197.174161243169</v>
      </c>
      <c r="X116" s="28">
        <f t="shared" si="11"/>
        <v>-0.12110115531706313</v>
      </c>
      <c r="Y116" s="25">
        <f t="shared" si="44"/>
        <v>-0.12110115531706313</v>
      </c>
      <c r="Z116" s="29">
        <f t="shared" si="37"/>
        <v>96.95565763010922</v>
      </c>
      <c r="AA116" s="30">
        <f t="shared" si="38"/>
        <v>263.0443423698908</v>
      </c>
      <c r="AB116" s="15">
        <f t="shared" si="14"/>
        <v>108.46666666666667</v>
      </c>
      <c r="AC116" s="16">
        <f t="shared" si="45"/>
        <v>10</v>
      </c>
      <c r="AD116" s="17">
        <f t="shared" si="39"/>
        <v>8</v>
      </c>
      <c r="AE116" s="18">
        <f t="shared" si="40"/>
        <v>11</v>
      </c>
      <c r="AF116" s="19" t="str">
        <f t="shared" si="17"/>
        <v>K</v>
      </c>
      <c r="AG116" s="20" t="str">
        <f t="shared" si="18"/>
        <v>8</v>
      </c>
      <c r="AH116" s="21" t="str">
        <f t="shared" si="19"/>
        <v>l</v>
      </c>
      <c r="AI116" s="22">
        <f t="shared" si="20"/>
        <v>113.88333333333334</v>
      </c>
      <c r="AJ116" s="16">
        <f t="shared" si="46"/>
        <v>5</v>
      </c>
      <c r="AK116" s="17">
        <f t="shared" si="41"/>
        <v>6.5</v>
      </c>
      <c r="AL116" s="18">
        <f t="shared" si="42"/>
        <v>22</v>
      </c>
      <c r="AM116" s="19" t="str">
        <f t="shared" si="23"/>
        <v>F</v>
      </c>
      <c r="AN116" s="20" t="str">
        <f t="shared" si="24"/>
        <v>6</v>
      </c>
      <c r="AO116" s="21" t="str">
        <f t="shared" si="25"/>
        <v>w</v>
      </c>
    </row>
    <row r="117" spans="1:41" ht="18" thickBot="1" thickTop="1">
      <c r="A117" s="34" t="s">
        <v>209</v>
      </c>
      <c r="B117" s="57" t="s">
        <v>210</v>
      </c>
      <c r="C117" s="60" t="str">
        <f t="shared" si="0"/>
        <v>KQ10tp</v>
      </c>
      <c r="D117" s="42">
        <f t="shared" si="1"/>
        <v>20.956062289524716</v>
      </c>
      <c r="E117" s="43">
        <f t="shared" si="32"/>
        <v>200.9560622895247</v>
      </c>
      <c r="F117" s="46">
        <f t="shared" si="3"/>
        <v>2445.114681429305</v>
      </c>
      <c r="G117" s="47">
        <f t="shared" si="33"/>
        <v>1519.3238247567265</v>
      </c>
      <c r="H117" s="31">
        <v>70</v>
      </c>
      <c r="I117" s="32">
        <v>38</v>
      </c>
      <c r="J117" s="32">
        <v>0</v>
      </c>
      <c r="K117" s="33" t="s">
        <v>5</v>
      </c>
      <c r="L117" s="31">
        <v>23</v>
      </c>
      <c r="M117" s="32">
        <v>38</v>
      </c>
      <c r="N117" s="32">
        <v>0</v>
      </c>
      <c r="O117" s="33" t="s">
        <v>12</v>
      </c>
      <c r="P117" s="7">
        <f t="shared" si="5"/>
        <v>70.63333333333334</v>
      </c>
      <c r="Q117" s="8">
        <f t="shared" si="6"/>
        <v>23.633333333333333</v>
      </c>
      <c r="R117" s="9">
        <f t="shared" si="48"/>
        <v>1.2327842283253283</v>
      </c>
      <c r="S117" s="10">
        <f t="shared" si="48"/>
        <v>0.4124794798879932</v>
      </c>
      <c r="T117" s="25">
        <f t="shared" si="34"/>
        <v>0.9272528511599155</v>
      </c>
      <c r="U117" s="25">
        <f t="shared" si="43"/>
        <v>0.38378820929670465</v>
      </c>
      <c r="V117" s="26">
        <f t="shared" si="35"/>
        <v>2445.114681429305</v>
      </c>
      <c r="W117" s="27">
        <f t="shared" si="36"/>
        <v>1519.3238247567265</v>
      </c>
      <c r="X117" s="28">
        <f t="shared" si="11"/>
        <v>0.933854969191017</v>
      </c>
      <c r="Y117" s="25">
        <f t="shared" si="44"/>
        <v>0.933854969191017</v>
      </c>
      <c r="Z117" s="29">
        <f t="shared" si="37"/>
        <v>20.956062289524716</v>
      </c>
      <c r="AA117" s="30">
        <f t="shared" si="38"/>
        <v>20.956062289524716</v>
      </c>
      <c r="AB117" s="15">
        <f t="shared" si="14"/>
        <v>160.63333333333333</v>
      </c>
      <c r="AC117" s="16">
        <f t="shared" si="45"/>
        <v>16</v>
      </c>
      <c r="AD117" s="17">
        <f t="shared" si="39"/>
        <v>0</v>
      </c>
      <c r="AE117" s="18">
        <f t="shared" si="40"/>
        <v>15</v>
      </c>
      <c r="AF117" s="19" t="str">
        <f t="shared" si="17"/>
        <v>Q</v>
      </c>
      <c r="AG117" s="20" t="str">
        <f t="shared" si="18"/>
        <v>0</v>
      </c>
      <c r="AH117" s="21" t="str">
        <f t="shared" si="19"/>
        <v>p</v>
      </c>
      <c r="AI117" s="22">
        <f t="shared" si="20"/>
        <v>203.63333333333333</v>
      </c>
      <c r="AJ117" s="16">
        <f t="shared" si="46"/>
        <v>10</v>
      </c>
      <c r="AK117" s="17">
        <f t="shared" si="41"/>
        <v>1.5</v>
      </c>
      <c r="AL117" s="18">
        <f t="shared" si="42"/>
        <v>19</v>
      </c>
      <c r="AM117" s="19" t="str">
        <f t="shared" si="23"/>
        <v>K</v>
      </c>
      <c r="AN117" s="20" t="str">
        <f t="shared" si="24"/>
        <v>1</v>
      </c>
      <c r="AO117" s="21" t="str">
        <f t="shared" si="25"/>
        <v>t</v>
      </c>
    </row>
    <row r="118" spans="1:41" ht="18" thickBot="1" thickTop="1">
      <c r="A118" s="34" t="s">
        <v>209</v>
      </c>
      <c r="B118" s="57" t="s">
        <v>211</v>
      </c>
      <c r="C118" s="60" t="str">
        <f t="shared" si="0"/>
        <v>JO59jw</v>
      </c>
      <c r="D118" s="42">
        <f t="shared" si="1"/>
        <v>31.752949515954825</v>
      </c>
      <c r="E118" s="43">
        <f t="shared" si="32"/>
        <v>211.7529495159548</v>
      </c>
      <c r="F118" s="46">
        <f t="shared" si="3"/>
        <v>1156.908765227377</v>
      </c>
      <c r="G118" s="47">
        <f t="shared" si="33"/>
        <v>718.8697787591525</v>
      </c>
      <c r="H118" s="31">
        <v>59</v>
      </c>
      <c r="I118" s="32">
        <v>56</v>
      </c>
      <c r="J118" s="32">
        <v>0</v>
      </c>
      <c r="K118" s="33" t="s">
        <v>5</v>
      </c>
      <c r="L118" s="31">
        <v>10</v>
      </c>
      <c r="M118" s="32">
        <v>45</v>
      </c>
      <c r="N118" s="32">
        <v>0</v>
      </c>
      <c r="O118" s="33" t="s">
        <v>12</v>
      </c>
      <c r="P118" s="7">
        <f t="shared" si="5"/>
        <v>59.93333333333333</v>
      </c>
      <c r="Q118" s="8">
        <f t="shared" si="6"/>
        <v>10.75</v>
      </c>
      <c r="R118" s="9">
        <f t="shared" si="48"/>
        <v>1.046033998361935</v>
      </c>
      <c r="S118" s="10">
        <f t="shared" si="48"/>
        <v>0.18762289458939044</v>
      </c>
      <c r="T118" s="25">
        <f t="shared" si="34"/>
        <v>0.9835578241419742</v>
      </c>
      <c r="U118" s="25">
        <f t="shared" si="43"/>
        <v>0.18158982345430497</v>
      </c>
      <c r="V118" s="26">
        <f t="shared" si="35"/>
        <v>1156.908765227377</v>
      </c>
      <c r="W118" s="27">
        <f t="shared" si="36"/>
        <v>718.8697787591525</v>
      </c>
      <c r="X118" s="28">
        <f t="shared" si="11"/>
        <v>0.8503251350260465</v>
      </c>
      <c r="Y118" s="25">
        <f t="shared" si="44"/>
        <v>0.8503251350260465</v>
      </c>
      <c r="Z118" s="29">
        <f t="shared" si="37"/>
        <v>31.752949515954825</v>
      </c>
      <c r="AA118" s="30">
        <f t="shared" si="38"/>
        <v>31.752949515954825</v>
      </c>
      <c r="AB118" s="15">
        <f t="shared" si="14"/>
        <v>149.93333333333334</v>
      </c>
      <c r="AC118" s="16">
        <f t="shared" si="45"/>
        <v>14</v>
      </c>
      <c r="AD118" s="17">
        <f t="shared" si="39"/>
        <v>9</v>
      </c>
      <c r="AE118" s="18">
        <f t="shared" si="40"/>
        <v>22</v>
      </c>
      <c r="AF118" s="19" t="str">
        <f t="shared" si="17"/>
        <v>O</v>
      </c>
      <c r="AG118" s="20" t="str">
        <f t="shared" si="18"/>
        <v>9</v>
      </c>
      <c r="AH118" s="21" t="str">
        <f t="shared" si="19"/>
        <v>w</v>
      </c>
      <c r="AI118" s="22">
        <f t="shared" si="20"/>
        <v>190.75</v>
      </c>
      <c r="AJ118" s="16">
        <f t="shared" si="46"/>
        <v>9</v>
      </c>
      <c r="AK118" s="17">
        <f t="shared" si="41"/>
        <v>5</v>
      </c>
      <c r="AL118" s="18">
        <f t="shared" si="42"/>
        <v>9</v>
      </c>
      <c r="AM118" s="19" t="str">
        <f t="shared" si="23"/>
        <v>J</v>
      </c>
      <c r="AN118" s="20" t="str">
        <f t="shared" si="24"/>
        <v>5</v>
      </c>
      <c r="AO118" s="21" t="str">
        <f t="shared" si="25"/>
        <v>j</v>
      </c>
    </row>
    <row r="119" spans="1:41" ht="18" thickBot="1" thickTop="1">
      <c r="A119" s="34" t="s">
        <v>212</v>
      </c>
      <c r="B119" s="57" t="s">
        <v>213</v>
      </c>
      <c r="C119" s="60" t="str">
        <f t="shared" si="0"/>
        <v>GF05tj</v>
      </c>
      <c r="D119" s="42">
        <f t="shared" si="1"/>
        <v>225.27032735815396</v>
      </c>
      <c r="E119" s="43">
        <f t="shared" si="32"/>
        <v>45.27032735815396</v>
      </c>
      <c r="F119" s="46">
        <f t="shared" si="3"/>
        <v>11122.736915907464</v>
      </c>
      <c r="G119" s="47">
        <f t="shared" si="33"/>
        <v>6911.348298379583</v>
      </c>
      <c r="H119" s="31">
        <v>34</v>
      </c>
      <c r="I119" s="32">
        <v>35</v>
      </c>
      <c r="J119" s="32">
        <v>0</v>
      </c>
      <c r="K119" s="33" t="s">
        <v>11</v>
      </c>
      <c r="L119" s="31">
        <v>58</v>
      </c>
      <c r="M119" s="32">
        <v>22</v>
      </c>
      <c r="N119" s="32">
        <v>0</v>
      </c>
      <c r="O119" s="33" t="s">
        <v>7</v>
      </c>
      <c r="P119" s="7">
        <f t="shared" si="5"/>
        <v>-34.583333333333336</v>
      </c>
      <c r="Q119" s="8">
        <f t="shared" si="6"/>
        <v>-58.36666666666667</v>
      </c>
      <c r="R119" s="9">
        <f t="shared" si="48"/>
        <v>-0.6035930329813723</v>
      </c>
      <c r="S119" s="10">
        <f t="shared" si="48"/>
        <v>-1.018690506747357</v>
      </c>
      <c r="T119" s="25">
        <f t="shared" si="34"/>
        <v>-0.17414964060948618</v>
      </c>
      <c r="U119" s="25">
        <f t="shared" si="43"/>
        <v>1.7458384736944694</v>
      </c>
      <c r="V119" s="26">
        <f t="shared" si="35"/>
        <v>11122.736915907464</v>
      </c>
      <c r="W119" s="27">
        <f t="shared" si="36"/>
        <v>6911.348298379583</v>
      </c>
      <c r="X119" s="28">
        <f t="shared" si="11"/>
        <v>-0.7037627210643286</v>
      </c>
      <c r="Y119" s="25">
        <f t="shared" si="44"/>
        <v>-0.7037627210643286</v>
      </c>
      <c r="Z119" s="29">
        <f t="shared" si="37"/>
        <v>134.72967264184604</v>
      </c>
      <c r="AA119" s="30">
        <f t="shared" si="38"/>
        <v>225.27032735815396</v>
      </c>
      <c r="AB119" s="15">
        <f t="shared" si="14"/>
        <v>55.416666666666664</v>
      </c>
      <c r="AC119" s="16">
        <f t="shared" si="45"/>
        <v>5</v>
      </c>
      <c r="AD119" s="17">
        <f t="shared" si="39"/>
        <v>5</v>
      </c>
      <c r="AE119" s="18">
        <f t="shared" si="40"/>
        <v>9</v>
      </c>
      <c r="AF119" s="19" t="str">
        <f t="shared" si="17"/>
        <v>F</v>
      </c>
      <c r="AG119" s="20" t="str">
        <f t="shared" si="18"/>
        <v>5</v>
      </c>
      <c r="AH119" s="21" t="str">
        <f t="shared" si="19"/>
        <v>j</v>
      </c>
      <c r="AI119" s="22">
        <f t="shared" si="20"/>
        <v>121.63333333333333</v>
      </c>
      <c r="AJ119" s="16">
        <f t="shared" si="46"/>
        <v>6</v>
      </c>
      <c r="AK119" s="17">
        <f t="shared" si="41"/>
        <v>0.5</v>
      </c>
      <c r="AL119" s="18">
        <f t="shared" si="42"/>
        <v>19</v>
      </c>
      <c r="AM119" s="19" t="str">
        <f t="shared" si="23"/>
        <v>G</v>
      </c>
      <c r="AN119" s="20" t="str">
        <f t="shared" si="24"/>
        <v>0</v>
      </c>
      <c r="AO119" s="21" t="str">
        <f t="shared" si="25"/>
        <v>t</v>
      </c>
    </row>
    <row r="120" spans="1:41" ht="18" thickBot="1" thickTop="1">
      <c r="A120" s="34" t="s">
        <v>212</v>
      </c>
      <c r="B120" s="57" t="s">
        <v>214</v>
      </c>
      <c r="C120" s="60" t="str">
        <f>IF(D120&lt;&gt;"",AM120&amp;AF120&amp;AN120&amp;AG120&amp;AO120&amp;AH120,"")</f>
        <v>FD55ue</v>
      </c>
      <c r="D120" s="42">
        <f>IF(F120="","",IF(ISERR(AA120),"  N/A  ",AA120))</f>
        <v>218.32315102762288</v>
      </c>
      <c r="E120" s="43">
        <f t="shared" si="32"/>
        <v>38.323151027622885</v>
      </c>
      <c r="F120" s="46">
        <f>IF(H120+I120+J120+L120+M120+N120&gt;0,V120,"")</f>
        <v>13386.859435719753</v>
      </c>
      <c r="G120" s="47">
        <f t="shared" si="33"/>
        <v>8318.208807886733</v>
      </c>
      <c r="H120" s="31">
        <v>54</v>
      </c>
      <c r="I120" s="32">
        <v>48</v>
      </c>
      <c r="J120" s="32">
        <v>0</v>
      </c>
      <c r="K120" s="33" t="s">
        <v>11</v>
      </c>
      <c r="L120" s="31">
        <v>68</v>
      </c>
      <c r="M120" s="32">
        <v>18</v>
      </c>
      <c r="N120" s="32">
        <v>0</v>
      </c>
      <c r="O120" s="33" t="s">
        <v>7</v>
      </c>
      <c r="P120" s="7">
        <f t="shared" si="5"/>
        <v>-54.8</v>
      </c>
      <c r="Q120" s="8">
        <f t="shared" si="6"/>
        <v>-68.3</v>
      </c>
      <c r="R120" s="9">
        <f t="shared" si="48"/>
        <v>-0.9564404300928926</v>
      </c>
      <c r="S120" s="10">
        <f t="shared" si="48"/>
        <v>-1.192059879112127</v>
      </c>
      <c r="T120" s="25">
        <f t="shared" si="34"/>
        <v>-0.5058970589908666</v>
      </c>
      <c r="U120" s="25">
        <f t="shared" si="43"/>
        <v>2.101217930579148</v>
      </c>
      <c r="V120" s="26">
        <f t="shared" si="35"/>
        <v>13386.859435719753</v>
      </c>
      <c r="W120" s="27">
        <f t="shared" si="36"/>
        <v>8318.208807886733</v>
      </c>
      <c r="X120" s="28">
        <f t="shared" si="11"/>
        <v>-0.7845258775336088</v>
      </c>
      <c r="Y120" s="25">
        <f t="shared" si="44"/>
        <v>-0.7845258775336088</v>
      </c>
      <c r="Z120" s="29">
        <f t="shared" si="37"/>
        <v>141.67684897237712</v>
      </c>
      <c r="AA120" s="30">
        <f t="shared" si="38"/>
        <v>218.32315102762288</v>
      </c>
      <c r="AB120" s="15">
        <f t="shared" si="14"/>
        <v>35.2</v>
      </c>
      <c r="AC120" s="16">
        <f t="shared" si="45"/>
        <v>3</v>
      </c>
      <c r="AD120" s="17">
        <f t="shared" si="39"/>
        <v>5</v>
      </c>
      <c r="AE120" s="18">
        <f t="shared" si="40"/>
        <v>4</v>
      </c>
      <c r="AF120" s="19" t="str">
        <f t="shared" si="17"/>
        <v>D</v>
      </c>
      <c r="AG120" s="20" t="str">
        <f t="shared" si="18"/>
        <v>5</v>
      </c>
      <c r="AH120" s="21" t="str">
        <f t="shared" si="19"/>
        <v>e</v>
      </c>
      <c r="AI120" s="22">
        <f t="shared" si="20"/>
        <v>111.7</v>
      </c>
      <c r="AJ120" s="16">
        <f t="shared" si="46"/>
        <v>5</v>
      </c>
      <c r="AK120" s="17">
        <f t="shared" si="41"/>
        <v>5.5</v>
      </c>
      <c r="AL120" s="18">
        <f t="shared" si="42"/>
        <v>20</v>
      </c>
      <c r="AM120" s="19" t="str">
        <f t="shared" si="23"/>
        <v>F</v>
      </c>
      <c r="AN120" s="20" t="str">
        <f t="shared" si="24"/>
        <v>5</v>
      </c>
      <c r="AO120" s="21" t="str">
        <f t="shared" si="25"/>
        <v>u</v>
      </c>
    </row>
    <row r="121" spans="1:41" ht="18" thickBot="1" thickTop="1">
      <c r="A121" s="34" t="s">
        <v>215</v>
      </c>
      <c r="B121" s="57" t="s">
        <v>216</v>
      </c>
      <c r="C121" s="60" t="str">
        <f>IF(D121&lt;&gt;"",AM121&amp;AF121&amp;AN121&amp;AG121&amp;AO121&amp;AH121,"")</f>
        <v>KN12sp</v>
      </c>
      <c r="D121" s="42">
        <f>IF(F121="","",IF(ISERR(AA121),"  N/A  ",AA121))</f>
        <v>109.61993390232219</v>
      </c>
      <c r="E121" s="43">
        <f t="shared" si="32"/>
        <v>289.6199339023222</v>
      </c>
      <c r="F121" s="46">
        <f>IF(H121+I121+J121+L121+M121+N121&gt;0,V121,"")</f>
        <v>2032.1408050292946</v>
      </c>
      <c r="G121" s="47">
        <f t="shared" si="33"/>
        <v>1262.7137548151802</v>
      </c>
      <c r="H121" s="31">
        <v>42</v>
      </c>
      <c r="I121" s="32">
        <v>40</v>
      </c>
      <c r="J121" s="32">
        <v>0</v>
      </c>
      <c r="K121" s="33" t="s">
        <v>5</v>
      </c>
      <c r="L121" s="31">
        <v>23</v>
      </c>
      <c r="M121" s="32">
        <v>30</v>
      </c>
      <c r="N121" s="32">
        <v>0</v>
      </c>
      <c r="O121" s="33" t="s">
        <v>12</v>
      </c>
      <c r="P121" s="7">
        <f t="shared" si="5"/>
        <v>42.666666666666664</v>
      </c>
      <c r="Q121" s="8">
        <f t="shared" si="6"/>
        <v>23.5</v>
      </c>
      <c r="R121" s="9">
        <f t="shared" si="48"/>
        <v>0.7446738141842473</v>
      </c>
      <c r="S121" s="10">
        <f t="shared" si="48"/>
        <v>0.41015237421866746</v>
      </c>
      <c r="T121" s="25">
        <f t="shared" si="34"/>
        <v>0.9495597580167479</v>
      </c>
      <c r="U121" s="25">
        <f t="shared" si="43"/>
        <v>0.3189673214611983</v>
      </c>
      <c r="V121" s="26">
        <f t="shared" si="35"/>
        <v>2032.1408050292946</v>
      </c>
      <c r="W121" s="27">
        <f t="shared" si="36"/>
        <v>1262.7137548151802</v>
      </c>
      <c r="X121" s="28">
        <f t="shared" si="11"/>
        <v>-0.335779302749204</v>
      </c>
      <c r="Y121" s="25">
        <f t="shared" si="44"/>
        <v>-0.335779302749204</v>
      </c>
      <c r="Z121" s="29">
        <f t="shared" si="37"/>
        <v>109.61993390232219</v>
      </c>
      <c r="AA121" s="30">
        <f t="shared" si="38"/>
        <v>109.61993390232219</v>
      </c>
      <c r="AB121" s="15">
        <f t="shared" si="14"/>
        <v>132.66666666666666</v>
      </c>
      <c r="AC121" s="16">
        <f t="shared" si="45"/>
        <v>13</v>
      </c>
      <c r="AD121" s="17">
        <f t="shared" si="39"/>
        <v>2</v>
      </c>
      <c r="AE121" s="18">
        <f t="shared" si="40"/>
        <v>15</v>
      </c>
      <c r="AF121" s="19" t="str">
        <f t="shared" si="17"/>
        <v>N</v>
      </c>
      <c r="AG121" s="20" t="str">
        <f t="shared" si="18"/>
        <v>2</v>
      </c>
      <c r="AH121" s="21" t="str">
        <f t="shared" si="19"/>
        <v>p</v>
      </c>
      <c r="AI121" s="22">
        <f t="shared" si="20"/>
        <v>203.5</v>
      </c>
      <c r="AJ121" s="16">
        <f t="shared" si="46"/>
        <v>10</v>
      </c>
      <c r="AK121" s="17">
        <f t="shared" si="41"/>
        <v>1.5</v>
      </c>
      <c r="AL121" s="18">
        <f t="shared" si="42"/>
        <v>18</v>
      </c>
      <c r="AM121" s="19" t="str">
        <f t="shared" si="23"/>
        <v>K</v>
      </c>
      <c r="AN121" s="20" t="str">
        <f t="shared" si="24"/>
        <v>1</v>
      </c>
      <c r="AO121" s="21" t="str">
        <f t="shared" si="25"/>
        <v>s</v>
      </c>
    </row>
    <row r="122" spans="1:41" ht="18" thickBot="1" thickTop="1">
      <c r="A122" s="34" t="s">
        <v>217</v>
      </c>
      <c r="B122" s="57" t="s">
        <v>218</v>
      </c>
      <c r="C122" s="60" t="str">
        <f t="shared" si="0"/>
        <v>FH18la</v>
      </c>
      <c r="D122" s="42">
        <f t="shared" si="1"/>
        <v>252.32079703682734</v>
      </c>
      <c r="E122" s="43">
        <f t="shared" si="32"/>
        <v>72.32079703682734</v>
      </c>
      <c r="F122" s="46">
        <f t="shared" si="3"/>
        <v>10161.955617677137</v>
      </c>
      <c r="G122" s="47">
        <f t="shared" si="33"/>
        <v>6314.346477618875</v>
      </c>
      <c r="H122" s="31">
        <v>12</v>
      </c>
      <c r="I122" s="32">
        <v>0</v>
      </c>
      <c r="J122" s="32">
        <v>0</v>
      </c>
      <c r="K122" s="33" t="s">
        <v>11</v>
      </c>
      <c r="L122" s="31">
        <v>77</v>
      </c>
      <c r="M122" s="32">
        <v>2</v>
      </c>
      <c r="N122" s="32">
        <v>0</v>
      </c>
      <c r="O122" s="33" t="s">
        <v>7</v>
      </c>
      <c r="P122" s="7">
        <f t="shared" si="5"/>
        <v>-12</v>
      </c>
      <c r="Q122" s="8">
        <f t="shared" si="6"/>
        <v>-77.03333333333333</v>
      </c>
      <c r="R122" s="9">
        <f t="shared" si="48"/>
        <v>-0.20943951023931956</v>
      </c>
      <c r="S122" s="10">
        <f t="shared" si="48"/>
        <v>-1.344485300452965</v>
      </c>
      <c r="T122" s="25">
        <f t="shared" si="34"/>
        <v>-0.02423435923104364</v>
      </c>
      <c r="U122" s="25">
        <f t="shared" si="43"/>
        <v>1.5950330588097843</v>
      </c>
      <c r="V122" s="26">
        <f t="shared" si="35"/>
        <v>10161.955617677137</v>
      </c>
      <c r="W122" s="27">
        <f t="shared" si="36"/>
        <v>6314.346477618875</v>
      </c>
      <c r="X122" s="28">
        <f t="shared" si="11"/>
        <v>-0.30368724691978877</v>
      </c>
      <c r="Y122" s="25">
        <f t="shared" si="44"/>
        <v>-0.30368724691978877</v>
      </c>
      <c r="Z122" s="29">
        <f t="shared" si="37"/>
        <v>107.67920296317264</v>
      </c>
      <c r="AA122" s="30">
        <f t="shared" si="38"/>
        <v>252.32079703682734</v>
      </c>
      <c r="AB122" s="15">
        <f t="shared" si="14"/>
        <v>78</v>
      </c>
      <c r="AC122" s="16">
        <f t="shared" si="45"/>
        <v>7</v>
      </c>
      <c r="AD122" s="17">
        <f t="shared" si="39"/>
        <v>8</v>
      </c>
      <c r="AE122" s="18">
        <f t="shared" si="40"/>
        <v>0</v>
      </c>
      <c r="AF122" s="19" t="str">
        <f t="shared" si="17"/>
        <v>H</v>
      </c>
      <c r="AG122" s="20" t="str">
        <f t="shared" si="18"/>
        <v>8</v>
      </c>
      <c r="AH122" s="21" t="str">
        <f t="shared" si="19"/>
        <v>a</v>
      </c>
      <c r="AI122" s="22">
        <f t="shared" si="20"/>
        <v>102.96666666666667</v>
      </c>
      <c r="AJ122" s="16">
        <f t="shared" si="46"/>
        <v>5</v>
      </c>
      <c r="AK122" s="17">
        <f t="shared" si="41"/>
        <v>1</v>
      </c>
      <c r="AL122" s="18">
        <f t="shared" si="42"/>
        <v>11</v>
      </c>
      <c r="AM122" s="19" t="str">
        <f t="shared" si="23"/>
        <v>F</v>
      </c>
      <c r="AN122" s="20" t="str">
        <f t="shared" si="24"/>
        <v>1</v>
      </c>
      <c r="AO122" s="21" t="str">
        <f t="shared" si="25"/>
        <v>l</v>
      </c>
    </row>
    <row r="123" spans="1:41" ht="18" thickBot="1" thickTop="1">
      <c r="A123" s="34" t="s">
        <v>219</v>
      </c>
      <c r="B123" s="57" t="s">
        <v>220</v>
      </c>
      <c r="C123" s="60" t="str">
        <f t="shared" si="0"/>
        <v>JN88ef</v>
      </c>
      <c r="D123" s="42">
        <f t="shared" si="1"/>
        <v>100.67016740694666</v>
      </c>
      <c r="E123" s="43">
        <f t="shared" si="32"/>
        <v>280.6701674069467</v>
      </c>
      <c r="F123" s="46">
        <f t="shared" si="3"/>
        <v>1235.5418112547302</v>
      </c>
      <c r="G123" s="47">
        <f t="shared" si="33"/>
        <v>767.7300883184217</v>
      </c>
      <c r="H123" s="31">
        <v>48</v>
      </c>
      <c r="I123" s="32">
        <v>14</v>
      </c>
      <c r="J123" s="32">
        <v>0</v>
      </c>
      <c r="K123" s="33" t="s">
        <v>5</v>
      </c>
      <c r="L123" s="31">
        <v>16</v>
      </c>
      <c r="M123" s="32">
        <v>20</v>
      </c>
      <c r="N123" s="32">
        <v>0</v>
      </c>
      <c r="O123" s="33" t="s">
        <v>12</v>
      </c>
      <c r="P123" s="7">
        <f t="shared" si="5"/>
        <v>48.233333333333334</v>
      </c>
      <c r="Q123" s="8">
        <f t="shared" si="6"/>
        <v>16.333333333333332</v>
      </c>
      <c r="R123" s="9">
        <f t="shared" si="48"/>
        <v>0.8418304758785983</v>
      </c>
      <c r="S123" s="10">
        <f t="shared" si="48"/>
        <v>0.28507044449240715</v>
      </c>
      <c r="T123" s="25">
        <f t="shared" si="34"/>
        <v>0.9812540212295687</v>
      </c>
      <c r="U123" s="25">
        <f t="shared" si="43"/>
        <v>0.19393216312270134</v>
      </c>
      <c r="V123" s="26">
        <f t="shared" si="35"/>
        <v>1235.5418112547302</v>
      </c>
      <c r="W123" s="27">
        <f t="shared" si="36"/>
        <v>767.7300883184217</v>
      </c>
      <c r="X123" s="28">
        <f t="shared" si="11"/>
        <v>-0.18515496638444615</v>
      </c>
      <c r="Y123" s="25">
        <f t="shared" si="44"/>
        <v>-0.18515496638444615</v>
      </c>
      <c r="Z123" s="29">
        <f t="shared" si="37"/>
        <v>100.67016740694666</v>
      </c>
      <c r="AA123" s="30">
        <f t="shared" si="38"/>
        <v>100.67016740694666</v>
      </c>
      <c r="AB123" s="15">
        <f t="shared" si="14"/>
        <v>138.23333333333335</v>
      </c>
      <c r="AC123" s="16">
        <f t="shared" si="45"/>
        <v>13</v>
      </c>
      <c r="AD123" s="17">
        <f t="shared" si="39"/>
        <v>8</v>
      </c>
      <c r="AE123" s="18">
        <f t="shared" si="40"/>
        <v>5</v>
      </c>
      <c r="AF123" s="19" t="str">
        <f t="shared" si="17"/>
        <v>N</v>
      </c>
      <c r="AG123" s="20" t="str">
        <f t="shared" si="18"/>
        <v>8</v>
      </c>
      <c r="AH123" s="21" t="str">
        <f t="shared" si="19"/>
        <v>f</v>
      </c>
      <c r="AI123" s="22">
        <f t="shared" si="20"/>
        <v>196.33333333333334</v>
      </c>
      <c r="AJ123" s="16">
        <f t="shared" si="46"/>
        <v>9</v>
      </c>
      <c r="AK123" s="17">
        <f t="shared" si="41"/>
        <v>8</v>
      </c>
      <c r="AL123" s="18">
        <f t="shared" si="42"/>
        <v>4</v>
      </c>
      <c r="AM123" s="19" t="str">
        <f t="shared" si="23"/>
        <v>J</v>
      </c>
      <c r="AN123" s="20" t="str">
        <f t="shared" si="24"/>
        <v>8</v>
      </c>
      <c r="AO123" s="21" t="str">
        <f t="shared" si="25"/>
        <v>e</v>
      </c>
    </row>
    <row r="124" spans="1:41" ht="18" thickBot="1" thickTop="1">
      <c r="A124" s="34" t="s">
        <v>221</v>
      </c>
      <c r="B124" s="57" t="s">
        <v>222</v>
      </c>
      <c r="C124" s="60" t="str">
        <f t="shared" si="0"/>
        <v>KP20md</v>
      </c>
      <c r="D124" s="42">
        <f t="shared" si="1"/>
        <v>48.470861911009266</v>
      </c>
      <c r="E124" s="43">
        <f t="shared" si="32"/>
        <v>228.47086191100925</v>
      </c>
      <c r="F124" s="46">
        <f t="shared" si="3"/>
        <v>1826.5441036239624</v>
      </c>
      <c r="G124" s="47">
        <f t="shared" si="33"/>
        <v>1134.9618873428867</v>
      </c>
      <c r="H124" s="31">
        <v>60</v>
      </c>
      <c r="I124" s="32">
        <v>10</v>
      </c>
      <c r="J124" s="32">
        <v>0</v>
      </c>
      <c r="K124" s="33" t="s">
        <v>5</v>
      </c>
      <c r="L124" s="31">
        <v>25</v>
      </c>
      <c r="M124" s="32">
        <v>0</v>
      </c>
      <c r="N124" s="32">
        <v>0</v>
      </c>
      <c r="O124" s="33" t="s">
        <v>12</v>
      </c>
      <c r="P124" s="7">
        <f t="shared" si="5"/>
        <v>60.166666666666664</v>
      </c>
      <c r="Q124" s="8">
        <f t="shared" si="6"/>
        <v>25</v>
      </c>
      <c r="R124" s="9">
        <f t="shared" si="48"/>
        <v>1.0501064332832548</v>
      </c>
      <c r="S124" s="10">
        <f t="shared" si="48"/>
        <v>0.4363323129985824</v>
      </c>
      <c r="T124" s="25">
        <f t="shared" si="34"/>
        <v>0.9591832570987426</v>
      </c>
      <c r="U124" s="25">
        <f t="shared" si="43"/>
        <v>0.28669661020624115</v>
      </c>
      <c r="V124" s="26">
        <f t="shared" si="35"/>
        <v>1826.5441036239624</v>
      </c>
      <c r="W124" s="27">
        <f t="shared" si="36"/>
        <v>1134.9618873428867</v>
      </c>
      <c r="X124" s="28">
        <f t="shared" si="11"/>
        <v>0.6630008481319507</v>
      </c>
      <c r="Y124" s="25">
        <f t="shared" si="44"/>
        <v>0.6630008481319507</v>
      </c>
      <c r="Z124" s="29">
        <f t="shared" si="37"/>
        <v>48.470861911009266</v>
      </c>
      <c r="AA124" s="30">
        <f t="shared" si="38"/>
        <v>48.470861911009266</v>
      </c>
      <c r="AB124" s="15">
        <f t="shared" si="14"/>
        <v>150.16666666666666</v>
      </c>
      <c r="AC124" s="16">
        <f t="shared" si="45"/>
        <v>15</v>
      </c>
      <c r="AD124" s="17">
        <f t="shared" si="39"/>
        <v>0</v>
      </c>
      <c r="AE124" s="18">
        <f t="shared" si="40"/>
        <v>3</v>
      </c>
      <c r="AF124" s="19" t="str">
        <f t="shared" si="17"/>
        <v>P</v>
      </c>
      <c r="AG124" s="20" t="str">
        <f t="shared" si="18"/>
        <v>0</v>
      </c>
      <c r="AH124" s="21" t="str">
        <f t="shared" si="19"/>
        <v>d</v>
      </c>
      <c r="AI124" s="22">
        <f t="shared" si="20"/>
        <v>205</v>
      </c>
      <c r="AJ124" s="16">
        <f t="shared" si="46"/>
        <v>10</v>
      </c>
      <c r="AK124" s="17">
        <f t="shared" si="41"/>
        <v>2.5</v>
      </c>
      <c r="AL124" s="18">
        <f t="shared" si="42"/>
        <v>12</v>
      </c>
      <c r="AM124" s="19" t="str">
        <f t="shared" si="23"/>
        <v>K</v>
      </c>
      <c r="AN124" s="20" t="str">
        <f t="shared" si="24"/>
        <v>2</v>
      </c>
      <c r="AO124" s="21" t="str">
        <f t="shared" si="25"/>
        <v>m</v>
      </c>
    </row>
    <row r="125" spans="1:41" ht="18" thickBot="1" thickTop="1">
      <c r="A125" s="34" t="s">
        <v>223</v>
      </c>
      <c r="B125" s="57" t="s">
        <v>224</v>
      </c>
      <c r="C125" s="60" t="str">
        <f t="shared" si="0"/>
        <v>JO70fc</v>
      </c>
      <c r="D125" s="42">
        <f t="shared" si="1"/>
        <v>92.96915670355992</v>
      </c>
      <c r="E125" s="43">
        <f t="shared" si="32"/>
        <v>272.9691567035599</v>
      </c>
      <c r="F125" s="46">
        <f t="shared" si="3"/>
        <v>1037.3551243608822</v>
      </c>
      <c r="G125" s="47">
        <f t="shared" si="33"/>
        <v>644.582590397625</v>
      </c>
      <c r="H125" s="31">
        <v>50</v>
      </c>
      <c r="I125" s="32">
        <v>6</v>
      </c>
      <c r="J125" s="32">
        <v>0</v>
      </c>
      <c r="K125" s="33" t="s">
        <v>5</v>
      </c>
      <c r="L125" s="31">
        <v>14</v>
      </c>
      <c r="M125" s="32">
        <v>26</v>
      </c>
      <c r="N125" s="32">
        <v>0</v>
      </c>
      <c r="O125" s="33" t="s">
        <v>12</v>
      </c>
      <c r="P125" s="7">
        <f t="shared" si="5"/>
        <v>50.1</v>
      </c>
      <c r="Q125" s="8">
        <f t="shared" si="6"/>
        <v>14.433333333333334</v>
      </c>
      <c r="R125" s="9">
        <f t="shared" si="48"/>
        <v>0.8744099552491591</v>
      </c>
      <c r="S125" s="10">
        <f t="shared" si="48"/>
        <v>0.2519091887045149</v>
      </c>
      <c r="T125" s="25">
        <f t="shared" si="34"/>
        <v>0.9867733457750716</v>
      </c>
      <c r="U125" s="25">
        <f t="shared" si="43"/>
        <v>0.16282453686405307</v>
      </c>
      <c r="V125" s="26">
        <f t="shared" si="35"/>
        <v>1037.3551243608822</v>
      </c>
      <c r="W125" s="27">
        <f t="shared" si="36"/>
        <v>644.582590397625</v>
      </c>
      <c r="X125" s="28">
        <f t="shared" si="11"/>
        <v>-0.051798369355607464</v>
      </c>
      <c r="Y125" s="25">
        <f t="shared" si="44"/>
        <v>-0.051798369355607464</v>
      </c>
      <c r="Z125" s="29">
        <f t="shared" si="37"/>
        <v>92.96915670355992</v>
      </c>
      <c r="AA125" s="30">
        <f t="shared" si="38"/>
        <v>92.96915670355992</v>
      </c>
      <c r="AB125" s="15">
        <f t="shared" si="14"/>
        <v>140.1</v>
      </c>
      <c r="AC125" s="16">
        <f t="shared" si="45"/>
        <v>14</v>
      </c>
      <c r="AD125" s="17">
        <f t="shared" si="39"/>
        <v>0</v>
      </c>
      <c r="AE125" s="18">
        <f t="shared" si="40"/>
        <v>2</v>
      </c>
      <c r="AF125" s="19" t="str">
        <f t="shared" si="17"/>
        <v>O</v>
      </c>
      <c r="AG125" s="20" t="str">
        <f t="shared" si="18"/>
        <v>0</v>
      </c>
      <c r="AH125" s="21" t="str">
        <f t="shared" si="19"/>
        <v>c</v>
      </c>
      <c r="AI125" s="22">
        <f t="shared" si="20"/>
        <v>194.43333333333334</v>
      </c>
      <c r="AJ125" s="16">
        <f t="shared" si="46"/>
        <v>9</v>
      </c>
      <c r="AK125" s="17">
        <f t="shared" si="41"/>
        <v>7</v>
      </c>
      <c r="AL125" s="18">
        <f t="shared" si="42"/>
        <v>5</v>
      </c>
      <c r="AM125" s="19" t="str">
        <f t="shared" si="23"/>
        <v>J</v>
      </c>
      <c r="AN125" s="20" t="str">
        <f t="shared" si="24"/>
        <v>7</v>
      </c>
      <c r="AO125" s="21" t="str">
        <f t="shared" si="25"/>
        <v>f</v>
      </c>
    </row>
    <row r="126" spans="1:41" ht="18" thickBot="1" thickTop="1">
      <c r="A126" s="34" t="s">
        <v>225</v>
      </c>
      <c r="B126" s="57" t="s">
        <v>226</v>
      </c>
      <c r="C126" s="60" t="str">
        <f t="shared" si="0"/>
        <v>JN88nd</v>
      </c>
      <c r="D126" s="42">
        <f t="shared" si="1"/>
        <v>100.01006547801104</v>
      </c>
      <c r="E126" s="43">
        <f t="shared" si="32"/>
        <v>280.01006547801103</v>
      </c>
      <c r="F126" s="46">
        <f t="shared" si="3"/>
        <v>1292.5357869564657</v>
      </c>
      <c r="G126" s="47">
        <f t="shared" si="33"/>
        <v>803.1445029505546</v>
      </c>
      <c r="H126" s="31">
        <v>48</v>
      </c>
      <c r="I126" s="32">
        <v>9</v>
      </c>
      <c r="J126" s="32">
        <v>0</v>
      </c>
      <c r="K126" s="33" t="s">
        <v>5</v>
      </c>
      <c r="L126" s="31">
        <v>17</v>
      </c>
      <c r="M126" s="32">
        <v>7</v>
      </c>
      <c r="N126" s="32">
        <v>0</v>
      </c>
      <c r="O126" s="33" t="s">
        <v>12</v>
      </c>
      <c r="P126" s="7">
        <f t="shared" si="5"/>
        <v>48.15</v>
      </c>
      <c r="Q126" s="8">
        <f t="shared" si="6"/>
        <v>17.116666666666667</v>
      </c>
      <c r="R126" s="9">
        <f t="shared" si="48"/>
        <v>0.8403760348352697</v>
      </c>
      <c r="S126" s="10">
        <f t="shared" si="48"/>
        <v>0.29874219029969606</v>
      </c>
      <c r="T126" s="25">
        <f t="shared" si="34"/>
        <v>0.979490747862148</v>
      </c>
      <c r="U126" s="25">
        <f t="shared" si="43"/>
        <v>0.20287800768426711</v>
      </c>
      <c r="V126" s="26">
        <f t="shared" si="35"/>
        <v>1292.5357869564657</v>
      </c>
      <c r="W126" s="27">
        <f t="shared" si="36"/>
        <v>803.1445029505546</v>
      </c>
      <c r="X126" s="28">
        <f t="shared" si="11"/>
        <v>-0.17382118180944675</v>
      </c>
      <c r="Y126" s="25">
        <f t="shared" si="44"/>
        <v>-0.17382118180944675</v>
      </c>
      <c r="Z126" s="29">
        <f t="shared" si="37"/>
        <v>100.01006547801104</v>
      </c>
      <c r="AA126" s="30">
        <f t="shared" si="38"/>
        <v>100.01006547801104</v>
      </c>
      <c r="AB126" s="15">
        <f t="shared" si="14"/>
        <v>138.15</v>
      </c>
      <c r="AC126" s="16">
        <f t="shared" si="45"/>
        <v>13</v>
      </c>
      <c r="AD126" s="17">
        <f t="shared" si="39"/>
        <v>8</v>
      </c>
      <c r="AE126" s="18">
        <f t="shared" si="40"/>
        <v>3</v>
      </c>
      <c r="AF126" s="19" t="str">
        <f t="shared" si="17"/>
        <v>N</v>
      </c>
      <c r="AG126" s="20" t="str">
        <f t="shared" si="18"/>
        <v>8</v>
      </c>
      <c r="AH126" s="21" t="str">
        <f t="shared" si="19"/>
        <v>d</v>
      </c>
      <c r="AI126" s="22">
        <f t="shared" si="20"/>
        <v>197.11666666666667</v>
      </c>
      <c r="AJ126" s="16">
        <f t="shared" si="46"/>
        <v>9</v>
      </c>
      <c r="AK126" s="17">
        <f t="shared" si="41"/>
        <v>8.5</v>
      </c>
      <c r="AL126" s="18">
        <f t="shared" si="42"/>
        <v>13</v>
      </c>
      <c r="AM126" s="19" t="str">
        <f t="shared" si="23"/>
        <v>J</v>
      </c>
      <c r="AN126" s="20" t="str">
        <f t="shared" si="24"/>
        <v>8</v>
      </c>
      <c r="AO126" s="21" t="str">
        <f t="shared" si="25"/>
        <v>n</v>
      </c>
    </row>
    <row r="127" spans="1:41" ht="18" thickBot="1" thickTop="1">
      <c r="A127" s="34" t="s">
        <v>227</v>
      </c>
      <c r="B127" s="57" t="s">
        <v>228</v>
      </c>
      <c r="C127" s="60" t="str">
        <f t="shared" si="0"/>
        <v>JO20eu</v>
      </c>
      <c r="D127" s="42">
        <f t="shared" si="1"/>
        <v>101.71474362923433</v>
      </c>
      <c r="E127" s="43">
        <f t="shared" si="32"/>
        <v>281.71474362923436</v>
      </c>
      <c r="F127" s="46">
        <f t="shared" si="3"/>
        <v>323.868676897241</v>
      </c>
      <c r="G127" s="47">
        <f t="shared" si="33"/>
        <v>201.24266589196526</v>
      </c>
      <c r="H127" s="31">
        <v>50</v>
      </c>
      <c r="I127" s="32">
        <v>50</v>
      </c>
      <c r="J127" s="32">
        <v>0</v>
      </c>
      <c r="K127" s="33" t="s">
        <v>5</v>
      </c>
      <c r="L127" s="31">
        <v>4</v>
      </c>
      <c r="M127" s="32">
        <v>20</v>
      </c>
      <c r="N127" s="32">
        <v>0</v>
      </c>
      <c r="O127" s="33" t="s">
        <v>12</v>
      </c>
      <c r="P127" s="7">
        <f t="shared" si="5"/>
        <v>50.833333333333336</v>
      </c>
      <c r="Q127" s="8">
        <f t="shared" si="6"/>
        <v>4.333333333333333</v>
      </c>
      <c r="R127" s="9">
        <f t="shared" si="48"/>
        <v>0.8872090364304509</v>
      </c>
      <c r="S127" s="10">
        <f t="shared" si="48"/>
        <v>0.0756309342530876</v>
      </c>
      <c r="T127" s="25">
        <f t="shared" si="34"/>
        <v>0.9987081884545366</v>
      </c>
      <c r="U127" s="25">
        <f t="shared" si="43"/>
        <v>0.050834826070827344</v>
      </c>
      <c r="V127" s="26">
        <f t="shared" si="35"/>
        <v>323.868676897241</v>
      </c>
      <c r="W127" s="27">
        <f t="shared" si="36"/>
        <v>201.24266589196526</v>
      </c>
      <c r="X127" s="28">
        <f t="shared" si="11"/>
        <v>-0.2030392670260378</v>
      </c>
      <c r="Y127" s="25">
        <f t="shared" si="44"/>
        <v>-0.2030392670260378</v>
      </c>
      <c r="Z127" s="29">
        <f t="shared" si="37"/>
        <v>101.71474362923433</v>
      </c>
      <c r="AA127" s="30">
        <f t="shared" si="38"/>
        <v>101.71474362923433</v>
      </c>
      <c r="AB127" s="15">
        <f t="shared" si="14"/>
        <v>140.83333333333334</v>
      </c>
      <c r="AC127" s="16">
        <f t="shared" si="45"/>
        <v>14</v>
      </c>
      <c r="AD127" s="17">
        <f t="shared" si="39"/>
        <v>0</v>
      </c>
      <c r="AE127" s="18">
        <f t="shared" si="40"/>
        <v>20</v>
      </c>
      <c r="AF127" s="19" t="str">
        <f t="shared" si="17"/>
        <v>O</v>
      </c>
      <c r="AG127" s="20" t="str">
        <f t="shared" si="18"/>
        <v>0</v>
      </c>
      <c r="AH127" s="21" t="str">
        <f t="shared" si="19"/>
        <v>u</v>
      </c>
      <c r="AI127" s="22">
        <f t="shared" si="20"/>
        <v>184.33333333333334</v>
      </c>
      <c r="AJ127" s="16">
        <f t="shared" si="46"/>
        <v>9</v>
      </c>
      <c r="AK127" s="17">
        <f t="shared" si="41"/>
        <v>2</v>
      </c>
      <c r="AL127" s="18">
        <f t="shared" si="42"/>
        <v>4</v>
      </c>
      <c r="AM127" s="19" t="str">
        <f t="shared" si="23"/>
        <v>J</v>
      </c>
      <c r="AN127" s="20" t="str">
        <f t="shared" si="24"/>
        <v>2</v>
      </c>
      <c r="AO127" s="21" t="str">
        <f t="shared" si="25"/>
        <v>e</v>
      </c>
    </row>
    <row r="128" spans="1:41" ht="18" thickBot="1" thickTop="1">
      <c r="A128" s="34" t="s">
        <v>229</v>
      </c>
      <c r="B128" s="57" t="s">
        <v>230</v>
      </c>
      <c r="C128" s="60" t="str">
        <f t="shared" si="0"/>
        <v>GP44eg</v>
      </c>
      <c r="D128" s="42">
        <f t="shared" si="1"/>
        <v>315.73793361078094</v>
      </c>
      <c r="E128" s="43">
        <f t="shared" si="32"/>
        <v>135.73793361078094</v>
      </c>
      <c r="F128" s="46">
        <f t="shared" si="3"/>
        <v>3236.6753594405504</v>
      </c>
      <c r="G128" s="47">
        <f t="shared" si="33"/>
        <v>2011.1768269807633</v>
      </c>
      <c r="H128" s="31">
        <v>64</v>
      </c>
      <c r="I128" s="32">
        <v>15</v>
      </c>
      <c r="J128" s="32">
        <v>0</v>
      </c>
      <c r="K128" s="33" t="s">
        <v>5</v>
      </c>
      <c r="L128" s="31">
        <v>51</v>
      </c>
      <c r="M128" s="32">
        <v>35</v>
      </c>
      <c r="N128" s="32">
        <v>0</v>
      </c>
      <c r="O128" s="33" t="s">
        <v>7</v>
      </c>
      <c r="P128" s="7">
        <f t="shared" si="5"/>
        <v>64.25</v>
      </c>
      <c r="Q128" s="8">
        <f t="shared" si="6"/>
        <v>-51.583333333333336</v>
      </c>
      <c r="R128" s="9">
        <f t="shared" si="48"/>
        <v>1.1213740444063567</v>
      </c>
      <c r="S128" s="10">
        <f t="shared" si="48"/>
        <v>-0.9002990058204083</v>
      </c>
      <c r="T128" s="25">
        <f t="shared" si="34"/>
        <v>0.8737032834835721</v>
      </c>
      <c r="U128" s="25">
        <f t="shared" si="43"/>
        <v>0.5080325473929603</v>
      </c>
      <c r="V128" s="26">
        <f t="shared" si="35"/>
        <v>3236.6753594405504</v>
      </c>
      <c r="W128" s="27">
        <f t="shared" si="36"/>
        <v>2011.1768269807633</v>
      </c>
      <c r="X128" s="28">
        <f t="shared" si="11"/>
        <v>0.7161549741119043</v>
      </c>
      <c r="Y128" s="25">
        <f t="shared" si="44"/>
        <v>0.7161549741119043</v>
      </c>
      <c r="Z128" s="29">
        <f t="shared" si="37"/>
        <v>44.26206638921905</v>
      </c>
      <c r="AA128" s="30">
        <f t="shared" si="38"/>
        <v>315.73793361078094</v>
      </c>
      <c r="AB128" s="15">
        <f t="shared" si="14"/>
        <v>154.25</v>
      </c>
      <c r="AC128" s="16">
        <f t="shared" si="45"/>
        <v>15</v>
      </c>
      <c r="AD128" s="17">
        <f t="shared" si="39"/>
        <v>4</v>
      </c>
      <c r="AE128" s="18">
        <f t="shared" si="40"/>
        <v>6</v>
      </c>
      <c r="AF128" s="19" t="str">
        <f t="shared" si="17"/>
        <v>P</v>
      </c>
      <c r="AG128" s="20" t="str">
        <f t="shared" si="18"/>
        <v>4</v>
      </c>
      <c r="AH128" s="21" t="str">
        <f t="shared" si="19"/>
        <v>g</v>
      </c>
      <c r="AI128" s="22">
        <f t="shared" si="20"/>
        <v>128.41666666666666</v>
      </c>
      <c r="AJ128" s="16">
        <f t="shared" si="46"/>
        <v>6</v>
      </c>
      <c r="AK128" s="17">
        <f t="shared" si="41"/>
        <v>4</v>
      </c>
      <c r="AL128" s="18">
        <f t="shared" si="42"/>
        <v>4</v>
      </c>
      <c r="AM128" s="19" t="str">
        <f t="shared" si="23"/>
        <v>G</v>
      </c>
      <c r="AN128" s="20" t="str">
        <f t="shared" si="24"/>
        <v>4</v>
      </c>
      <c r="AO128" s="21" t="str">
        <f t="shared" si="25"/>
        <v>e</v>
      </c>
    </row>
    <row r="129" spans="1:41" ht="18" thickBot="1" thickTop="1">
      <c r="A129" s="34" t="s">
        <v>231</v>
      </c>
      <c r="B129" s="57" t="s">
        <v>232</v>
      </c>
      <c r="C129" s="60" t="str">
        <f t="shared" si="0"/>
        <v>IP62oa</v>
      </c>
      <c r="D129" s="42">
        <f t="shared" si="1"/>
        <v>343.76775958619885</v>
      </c>
      <c r="E129" s="43">
        <f t="shared" si="32"/>
        <v>163.76775958619885</v>
      </c>
      <c r="F129" s="46">
        <f t="shared" si="3"/>
        <v>1233.4534861541108</v>
      </c>
      <c r="G129" s="47">
        <f t="shared" si="33"/>
        <v>766.4324632608708</v>
      </c>
      <c r="H129" s="31">
        <v>62</v>
      </c>
      <c r="I129" s="32">
        <v>1</v>
      </c>
      <c r="J129" s="32">
        <v>0</v>
      </c>
      <c r="K129" s="33" t="s">
        <v>5</v>
      </c>
      <c r="L129" s="31">
        <v>6</v>
      </c>
      <c r="M129" s="32">
        <v>46</v>
      </c>
      <c r="N129" s="32">
        <v>0</v>
      </c>
      <c r="O129" s="33" t="s">
        <v>7</v>
      </c>
      <c r="P129" s="7">
        <f t="shared" si="5"/>
        <v>62.016666666666666</v>
      </c>
      <c r="Q129" s="8">
        <f t="shared" si="6"/>
        <v>-6.766666666666667</v>
      </c>
      <c r="R129" s="9">
        <f t="shared" si="48"/>
        <v>1.0823950244451501</v>
      </c>
      <c r="S129" s="10">
        <f t="shared" si="48"/>
        <v>-0.11810061271828297</v>
      </c>
      <c r="T129" s="25">
        <f t="shared" si="34"/>
        <v>0.9813171390616486</v>
      </c>
      <c r="U129" s="25">
        <f t="shared" si="43"/>
        <v>0.19360437704506528</v>
      </c>
      <c r="V129" s="26">
        <f t="shared" si="35"/>
        <v>1233.4534861541108</v>
      </c>
      <c r="W129" s="27">
        <f t="shared" si="36"/>
        <v>766.4324632608708</v>
      </c>
      <c r="X129" s="28">
        <f t="shared" si="11"/>
        <v>0.9601365449765425</v>
      </c>
      <c r="Y129" s="25">
        <f t="shared" si="44"/>
        <v>0.9601365449765425</v>
      </c>
      <c r="Z129" s="29">
        <f t="shared" si="37"/>
        <v>16.232240413801154</v>
      </c>
      <c r="AA129" s="30">
        <f t="shared" si="38"/>
        <v>343.76775958619885</v>
      </c>
      <c r="AB129" s="15">
        <f t="shared" si="14"/>
        <v>152.01666666666665</v>
      </c>
      <c r="AC129" s="16">
        <f t="shared" si="45"/>
        <v>15</v>
      </c>
      <c r="AD129" s="17">
        <f t="shared" si="39"/>
        <v>2</v>
      </c>
      <c r="AE129" s="18">
        <f t="shared" si="40"/>
        <v>0</v>
      </c>
      <c r="AF129" s="19" t="str">
        <f t="shared" si="17"/>
        <v>P</v>
      </c>
      <c r="AG129" s="20" t="str">
        <f t="shared" si="18"/>
        <v>2</v>
      </c>
      <c r="AH129" s="21" t="str">
        <f t="shared" si="19"/>
        <v>a</v>
      </c>
      <c r="AI129" s="22">
        <f t="shared" si="20"/>
        <v>173.23333333333332</v>
      </c>
      <c r="AJ129" s="16">
        <f t="shared" si="46"/>
        <v>8</v>
      </c>
      <c r="AK129" s="17">
        <f t="shared" si="41"/>
        <v>6.5</v>
      </c>
      <c r="AL129" s="18">
        <f t="shared" si="42"/>
        <v>14</v>
      </c>
      <c r="AM129" s="19" t="str">
        <f t="shared" si="23"/>
        <v>I</v>
      </c>
      <c r="AN129" s="20" t="str">
        <f t="shared" si="24"/>
        <v>6</v>
      </c>
      <c r="AO129" s="21" t="str">
        <f t="shared" si="25"/>
        <v>o</v>
      </c>
    </row>
    <row r="130" spans="1:41" ht="18" thickBot="1" thickTop="1">
      <c r="A130" s="34" t="s">
        <v>233</v>
      </c>
      <c r="B130" s="57" t="s">
        <v>234</v>
      </c>
      <c r="C130" s="60" t="str">
        <f>IF(D130&lt;&gt;"",AM130&amp;AF130&amp;AN130&amp;AG130&amp;AO130&amp;AH130,"")</f>
        <v>JO65gp</v>
      </c>
      <c r="D130" s="42">
        <f>IF(F130="","",IF(ISERR(AA130),"  N/A  ",AA130))</f>
        <v>56.20331226389622</v>
      </c>
      <c r="E130" s="43">
        <f t="shared" si="32"/>
        <v>236.20331226389624</v>
      </c>
      <c r="F130" s="46">
        <f>IF(H130+I130+J130+L130+M130+N130&gt;0,V130,"")</f>
        <v>958.0166875127197</v>
      </c>
      <c r="G130" s="47">
        <f t="shared" si="33"/>
        <v>595.2839713030362</v>
      </c>
      <c r="H130" s="31">
        <v>55</v>
      </c>
      <c r="I130" s="32">
        <v>40</v>
      </c>
      <c r="J130" s="32">
        <v>0</v>
      </c>
      <c r="K130" s="33" t="s">
        <v>5</v>
      </c>
      <c r="L130" s="31">
        <v>12</v>
      </c>
      <c r="M130" s="32">
        <v>34</v>
      </c>
      <c r="N130" s="32">
        <v>0</v>
      </c>
      <c r="O130" s="33" t="s">
        <v>12</v>
      </c>
      <c r="P130" s="7">
        <f t="shared" si="5"/>
        <v>55.666666666666664</v>
      </c>
      <c r="Q130" s="8">
        <f t="shared" si="6"/>
        <v>12.566666666666666</v>
      </c>
      <c r="R130" s="9">
        <f t="shared" si="48"/>
        <v>0.9715666169435101</v>
      </c>
      <c r="S130" s="10">
        <f t="shared" si="48"/>
        <v>0.21932970933395407</v>
      </c>
      <c r="T130" s="25">
        <f t="shared" si="34"/>
        <v>0.9887154967079432</v>
      </c>
      <c r="U130" s="25">
        <f t="shared" si="43"/>
        <v>0.15037147818438545</v>
      </c>
      <c r="V130" s="26">
        <f t="shared" si="35"/>
        <v>958.0166875127197</v>
      </c>
      <c r="W130" s="27">
        <f t="shared" si="36"/>
        <v>595.2839713030362</v>
      </c>
      <c r="X130" s="28">
        <f t="shared" si="11"/>
        <v>0.556247575432817</v>
      </c>
      <c r="Y130" s="25">
        <f t="shared" si="44"/>
        <v>0.556247575432817</v>
      </c>
      <c r="Z130" s="29">
        <f t="shared" si="37"/>
        <v>56.20331226389622</v>
      </c>
      <c r="AA130" s="30">
        <f t="shared" si="38"/>
        <v>56.20331226389622</v>
      </c>
      <c r="AB130" s="15">
        <f t="shared" si="14"/>
        <v>145.66666666666666</v>
      </c>
      <c r="AC130" s="16">
        <f t="shared" si="45"/>
        <v>14</v>
      </c>
      <c r="AD130" s="17">
        <f t="shared" si="39"/>
        <v>5</v>
      </c>
      <c r="AE130" s="18">
        <f t="shared" si="40"/>
        <v>15</v>
      </c>
      <c r="AF130" s="19" t="str">
        <f t="shared" si="17"/>
        <v>O</v>
      </c>
      <c r="AG130" s="20" t="str">
        <f t="shared" si="18"/>
        <v>5</v>
      </c>
      <c r="AH130" s="21" t="str">
        <f t="shared" si="19"/>
        <v>p</v>
      </c>
      <c r="AI130" s="22">
        <f t="shared" si="20"/>
        <v>192.56666666666666</v>
      </c>
      <c r="AJ130" s="16">
        <f t="shared" si="46"/>
        <v>9</v>
      </c>
      <c r="AK130" s="17">
        <f t="shared" si="41"/>
        <v>6</v>
      </c>
      <c r="AL130" s="18">
        <f t="shared" si="42"/>
        <v>6</v>
      </c>
      <c r="AM130" s="19" t="str">
        <f t="shared" si="23"/>
        <v>J</v>
      </c>
      <c r="AN130" s="20" t="str">
        <f t="shared" si="24"/>
        <v>6</v>
      </c>
      <c r="AO130" s="21" t="str">
        <f t="shared" si="25"/>
        <v>g</v>
      </c>
    </row>
    <row r="131" spans="1:41" ht="18" thickBot="1" thickTop="1">
      <c r="A131" s="34" t="s">
        <v>235</v>
      </c>
      <c r="B131" s="57" t="s">
        <v>236</v>
      </c>
      <c r="C131" s="60" t="str">
        <f>IF(D131&lt;&gt;"",AM131&amp;AF131&amp;AN131&amp;AG131&amp;AO131&amp;AH131,"")</f>
        <v>QI30nm</v>
      </c>
      <c r="D131" s="42">
        <f>IF(F131="","",IF(ISERR(AA131),"  N/A  ",AA131))</f>
        <v>44.24958421256714</v>
      </c>
      <c r="E131" s="43">
        <f t="shared" si="32"/>
        <v>224.24958421256713</v>
      </c>
      <c r="F131" s="46">
        <f>IF(H131+I131+J131+L131+M131+N131&gt;0,V131,"")</f>
        <v>14479.821118652055</v>
      </c>
      <c r="G131" s="47">
        <f t="shared" si="33"/>
        <v>8997.343711880096</v>
      </c>
      <c r="H131" s="31">
        <v>9</v>
      </c>
      <c r="I131" s="32">
        <v>30</v>
      </c>
      <c r="J131" s="32">
        <v>0</v>
      </c>
      <c r="K131" s="33" t="s">
        <v>11</v>
      </c>
      <c r="L131" s="31">
        <v>147</v>
      </c>
      <c r="M131" s="32">
        <v>7</v>
      </c>
      <c r="N131" s="32">
        <v>0</v>
      </c>
      <c r="O131" s="33" t="s">
        <v>12</v>
      </c>
      <c r="P131" s="7">
        <f t="shared" si="5"/>
        <v>-9.5</v>
      </c>
      <c r="Q131" s="8">
        <f t="shared" si="6"/>
        <v>147.11666666666667</v>
      </c>
      <c r="R131" s="9">
        <f t="shared" si="48"/>
        <v>-0.16580627893946132</v>
      </c>
      <c r="S131" s="10">
        <f t="shared" si="48"/>
        <v>2.5676702178923247</v>
      </c>
      <c r="T131" s="25">
        <f t="shared" si="34"/>
        <v>-0.6457263933744668</v>
      </c>
      <c r="U131" s="25">
        <f t="shared" si="43"/>
        <v>2.2727705413046704</v>
      </c>
      <c r="V131" s="26">
        <f t="shared" si="35"/>
        <v>14479.821118652055</v>
      </c>
      <c r="W131" s="27">
        <f t="shared" si="36"/>
        <v>8997.343711880096</v>
      </c>
      <c r="X131" s="28">
        <f t="shared" si="11"/>
        <v>0.7163070071732546</v>
      </c>
      <c r="Y131" s="25">
        <f t="shared" si="44"/>
        <v>0.7163070071732546</v>
      </c>
      <c r="Z131" s="29">
        <f t="shared" si="37"/>
        <v>44.24958421256714</v>
      </c>
      <c r="AA131" s="30">
        <f t="shared" si="38"/>
        <v>44.24958421256714</v>
      </c>
      <c r="AB131" s="15">
        <f t="shared" si="14"/>
        <v>80.5</v>
      </c>
      <c r="AC131" s="16">
        <f t="shared" si="45"/>
        <v>8</v>
      </c>
      <c r="AD131" s="17">
        <f t="shared" si="39"/>
        <v>0</v>
      </c>
      <c r="AE131" s="18">
        <f t="shared" si="40"/>
        <v>12</v>
      </c>
      <c r="AF131" s="19" t="str">
        <f t="shared" si="17"/>
        <v>I</v>
      </c>
      <c r="AG131" s="20" t="str">
        <f t="shared" si="18"/>
        <v>0</v>
      </c>
      <c r="AH131" s="21" t="str">
        <f t="shared" si="19"/>
        <v>m</v>
      </c>
      <c r="AI131" s="22">
        <f t="shared" si="20"/>
        <v>327.1166666666667</v>
      </c>
      <c r="AJ131" s="16">
        <f t="shared" si="46"/>
        <v>16</v>
      </c>
      <c r="AK131" s="17">
        <f t="shared" si="41"/>
        <v>3.5</v>
      </c>
      <c r="AL131" s="18">
        <f t="shared" si="42"/>
        <v>13</v>
      </c>
      <c r="AM131" s="19" t="str">
        <f t="shared" si="23"/>
        <v>Q</v>
      </c>
      <c r="AN131" s="20" t="str">
        <f t="shared" si="24"/>
        <v>3</v>
      </c>
      <c r="AO131" s="21" t="str">
        <f t="shared" si="25"/>
        <v>n</v>
      </c>
    </row>
    <row r="132" spans="1:41" ht="18" thickBot="1" thickTop="1">
      <c r="A132" s="34" t="s">
        <v>237</v>
      </c>
      <c r="B132" s="57" t="s">
        <v>238</v>
      </c>
      <c r="C132" s="60" t="str">
        <f t="shared" si="0"/>
        <v>PM29ua</v>
      </c>
      <c r="D132" s="42">
        <f t="shared" si="1"/>
        <v>40.07499825357768</v>
      </c>
      <c r="E132" s="43">
        <f t="shared" si="32"/>
        <v>220.0749982535777</v>
      </c>
      <c r="F132" s="46">
        <f t="shared" si="3"/>
        <v>8661.550978994319</v>
      </c>
      <c r="G132" s="47">
        <f t="shared" si="33"/>
        <v>5382.038258442112</v>
      </c>
      <c r="H132" s="31">
        <v>39</v>
      </c>
      <c r="I132" s="32">
        <v>2</v>
      </c>
      <c r="J132" s="32">
        <v>0</v>
      </c>
      <c r="K132" s="33" t="s">
        <v>5</v>
      </c>
      <c r="L132" s="31">
        <v>125</v>
      </c>
      <c r="M132" s="32">
        <v>41</v>
      </c>
      <c r="N132" s="32">
        <v>0</v>
      </c>
      <c r="O132" s="33" t="s">
        <v>12</v>
      </c>
      <c r="P132" s="7">
        <f t="shared" si="5"/>
        <v>39.03333333333333</v>
      </c>
      <c r="Q132" s="8">
        <f t="shared" si="6"/>
        <v>125.68333333333334</v>
      </c>
      <c r="R132" s="9">
        <f t="shared" si="48"/>
        <v>0.68126018469512</v>
      </c>
      <c r="S132" s="10">
        <f t="shared" si="48"/>
        <v>2.1935879815482067</v>
      </c>
      <c r="T132" s="25">
        <f t="shared" si="34"/>
        <v>0.20970048763671634</v>
      </c>
      <c r="U132" s="25">
        <f t="shared" si="43"/>
        <v>1.3595277003601192</v>
      </c>
      <c r="V132" s="26">
        <f t="shared" si="35"/>
        <v>8661.550978994319</v>
      </c>
      <c r="W132" s="27">
        <f t="shared" si="36"/>
        <v>5382.038258442112</v>
      </c>
      <c r="X132" s="28">
        <f t="shared" si="11"/>
        <v>0.7652023996708666</v>
      </c>
      <c r="Y132" s="25">
        <f t="shared" si="44"/>
        <v>0.7652023996708666</v>
      </c>
      <c r="Z132" s="29">
        <f t="shared" si="37"/>
        <v>40.07499825357768</v>
      </c>
      <c r="AA132" s="30">
        <f t="shared" si="38"/>
        <v>40.07499825357768</v>
      </c>
      <c r="AB132" s="15">
        <f t="shared" si="14"/>
        <v>129.03333333333333</v>
      </c>
      <c r="AC132" s="16">
        <f t="shared" si="45"/>
        <v>12</v>
      </c>
      <c r="AD132" s="17">
        <f t="shared" si="39"/>
        <v>9</v>
      </c>
      <c r="AE132" s="18">
        <f t="shared" si="40"/>
        <v>0</v>
      </c>
      <c r="AF132" s="19" t="str">
        <f t="shared" si="17"/>
        <v>M</v>
      </c>
      <c r="AG132" s="20" t="str">
        <f t="shared" si="18"/>
        <v>9</v>
      </c>
      <c r="AH132" s="21" t="str">
        <f t="shared" si="19"/>
        <v>a</v>
      </c>
      <c r="AI132" s="22">
        <f t="shared" si="20"/>
        <v>305.68333333333334</v>
      </c>
      <c r="AJ132" s="16">
        <f t="shared" si="46"/>
        <v>15</v>
      </c>
      <c r="AK132" s="17">
        <f t="shared" si="41"/>
        <v>2.5</v>
      </c>
      <c r="AL132" s="18">
        <f t="shared" si="42"/>
        <v>20</v>
      </c>
      <c r="AM132" s="19" t="str">
        <f t="shared" si="23"/>
        <v>P</v>
      </c>
      <c r="AN132" s="20" t="str">
        <f t="shared" si="24"/>
        <v>2</v>
      </c>
      <c r="AO132" s="21" t="str">
        <f t="shared" si="25"/>
        <v>u</v>
      </c>
    </row>
    <row r="133" spans="1:41" ht="18" thickBot="1" thickTop="1">
      <c r="A133" s="34" t="s">
        <v>239</v>
      </c>
      <c r="B133" s="57" t="s">
        <v>240</v>
      </c>
      <c r="C133" s="60" t="str">
        <f t="shared" si="0"/>
        <v>JO22ki</v>
      </c>
      <c r="D133" s="42">
        <f t="shared" si="1"/>
        <v>73.05233124761693</v>
      </c>
      <c r="E133" s="43">
        <f t="shared" si="32"/>
        <v>253.05233124761693</v>
      </c>
      <c r="F133" s="46">
        <f t="shared" si="3"/>
        <v>360.7823397824953</v>
      </c>
      <c r="G133" s="47">
        <f t="shared" si="33"/>
        <v>224.17975260882258</v>
      </c>
      <c r="H133" s="31">
        <v>52</v>
      </c>
      <c r="I133" s="32">
        <v>21</v>
      </c>
      <c r="J133" s="32">
        <v>0</v>
      </c>
      <c r="K133" s="33" t="s">
        <v>5</v>
      </c>
      <c r="L133" s="31">
        <v>4</v>
      </c>
      <c r="M133" s="32">
        <v>54</v>
      </c>
      <c r="N133" s="32">
        <v>0</v>
      </c>
      <c r="O133" s="33" t="s">
        <v>12</v>
      </c>
      <c r="P133" s="7">
        <f t="shared" si="5"/>
        <v>52.35</v>
      </c>
      <c r="Q133" s="8">
        <f t="shared" si="6"/>
        <v>4.9</v>
      </c>
      <c r="R133" s="9">
        <f t="shared" si="48"/>
        <v>0.9136798634190315</v>
      </c>
      <c r="S133" s="10">
        <f t="shared" si="48"/>
        <v>0.08552113334772216</v>
      </c>
      <c r="T133" s="25">
        <f t="shared" si="34"/>
        <v>0.9983970156818074</v>
      </c>
      <c r="U133" s="25">
        <f t="shared" si="43"/>
        <v>0.056628840022366234</v>
      </c>
      <c r="V133" s="26">
        <f t="shared" si="35"/>
        <v>360.7823397824953</v>
      </c>
      <c r="W133" s="27">
        <f t="shared" si="36"/>
        <v>224.17975260882258</v>
      </c>
      <c r="X133" s="28">
        <f t="shared" si="11"/>
        <v>0.29149813948501707</v>
      </c>
      <c r="Y133" s="25">
        <f t="shared" si="44"/>
        <v>0.29149813948501707</v>
      </c>
      <c r="Z133" s="29">
        <f t="shared" si="37"/>
        <v>73.05233124761693</v>
      </c>
      <c r="AA133" s="30">
        <f t="shared" si="38"/>
        <v>73.05233124761693</v>
      </c>
      <c r="AB133" s="15">
        <f t="shared" si="14"/>
        <v>142.35</v>
      </c>
      <c r="AC133" s="16">
        <f t="shared" si="45"/>
        <v>14</v>
      </c>
      <c r="AD133" s="17">
        <f t="shared" si="39"/>
        <v>2</v>
      </c>
      <c r="AE133" s="18">
        <f t="shared" si="40"/>
        <v>8</v>
      </c>
      <c r="AF133" s="19" t="str">
        <f t="shared" si="17"/>
        <v>O</v>
      </c>
      <c r="AG133" s="20" t="str">
        <f t="shared" si="18"/>
        <v>2</v>
      </c>
      <c r="AH133" s="21" t="str">
        <f t="shared" si="19"/>
        <v>i</v>
      </c>
      <c r="AI133" s="22">
        <f t="shared" si="20"/>
        <v>184.9</v>
      </c>
      <c r="AJ133" s="16">
        <f t="shared" si="46"/>
        <v>9</v>
      </c>
      <c r="AK133" s="17">
        <f t="shared" si="41"/>
        <v>2</v>
      </c>
      <c r="AL133" s="18">
        <f t="shared" si="42"/>
        <v>10</v>
      </c>
      <c r="AM133" s="19" t="str">
        <f t="shared" si="23"/>
        <v>J</v>
      </c>
      <c r="AN133" s="20" t="str">
        <f t="shared" si="24"/>
        <v>2</v>
      </c>
      <c r="AO133" s="21" t="str">
        <f t="shared" si="25"/>
        <v>k</v>
      </c>
    </row>
    <row r="134" spans="1:41" ht="18" thickBot="1" thickTop="1">
      <c r="A134" s="34" t="s">
        <v>241</v>
      </c>
      <c r="B134" s="57" t="s">
        <v>242</v>
      </c>
      <c r="C134" s="60" t="str">
        <f t="shared" si="0"/>
        <v>GI06av</v>
      </c>
      <c r="D134" s="42">
        <f t="shared" si="1"/>
        <v>243.69747744016138</v>
      </c>
      <c r="E134" s="43">
        <f t="shared" si="32"/>
        <v>63.69747744016138</v>
      </c>
      <c r="F134" s="46">
        <f t="shared" si="3"/>
        <v>8264.943807071655</v>
      </c>
      <c r="G134" s="47">
        <f t="shared" si="33"/>
        <v>5135.597987174651</v>
      </c>
      <c r="H134" s="31">
        <v>3</v>
      </c>
      <c r="I134" s="32">
        <v>6</v>
      </c>
      <c r="J134" s="32">
        <v>0</v>
      </c>
      <c r="K134" s="33" t="s">
        <v>11</v>
      </c>
      <c r="L134" s="31">
        <v>60</v>
      </c>
      <c r="M134" s="32">
        <v>0</v>
      </c>
      <c r="N134" s="32">
        <v>0</v>
      </c>
      <c r="O134" s="33" t="s">
        <v>7</v>
      </c>
      <c r="P134" s="7">
        <f t="shared" si="5"/>
        <v>-3.1</v>
      </c>
      <c r="Q134" s="8">
        <f t="shared" si="6"/>
        <v>-60</v>
      </c>
      <c r="R134" s="9">
        <f t="shared" si="48"/>
        <v>-0.054105206811824215</v>
      </c>
      <c r="S134" s="10">
        <f t="shared" si="48"/>
        <v>-1.0471975511965976</v>
      </c>
      <c r="T134" s="25">
        <f t="shared" si="34"/>
        <v>0.27012280556101326</v>
      </c>
      <c r="U134" s="25">
        <f t="shared" si="43"/>
        <v>1.2972757505998518</v>
      </c>
      <c r="V134" s="26">
        <f t="shared" si="35"/>
        <v>8264.943807071655</v>
      </c>
      <c r="W134" s="27">
        <f t="shared" si="36"/>
        <v>5135.597987174651</v>
      </c>
      <c r="X134" s="28">
        <f t="shared" si="11"/>
        <v>-0.44311065998019333</v>
      </c>
      <c r="Y134" s="25">
        <f t="shared" si="44"/>
        <v>-0.44311065998019333</v>
      </c>
      <c r="Z134" s="29">
        <f t="shared" si="37"/>
        <v>116.30252255983864</v>
      </c>
      <c r="AA134" s="30">
        <f t="shared" si="38"/>
        <v>243.69747744016138</v>
      </c>
      <c r="AB134" s="15">
        <f t="shared" si="14"/>
        <v>86.9</v>
      </c>
      <c r="AC134" s="16">
        <f t="shared" si="45"/>
        <v>8</v>
      </c>
      <c r="AD134" s="17">
        <f t="shared" si="39"/>
        <v>6</v>
      </c>
      <c r="AE134" s="18">
        <f t="shared" si="40"/>
        <v>21</v>
      </c>
      <c r="AF134" s="19" t="str">
        <f t="shared" si="17"/>
        <v>I</v>
      </c>
      <c r="AG134" s="20" t="str">
        <f t="shared" si="18"/>
        <v>6</v>
      </c>
      <c r="AH134" s="21" t="str">
        <f t="shared" si="19"/>
        <v>v</v>
      </c>
      <c r="AI134" s="22">
        <f t="shared" si="20"/>
        <v>120</v>
      </c>
      <c r="AJ134" s="16">
        <f t="shared" si="46"/>
        <v>6</v>
      </c>
      <c r="AK134" s="17">
        <f t="shared" si="41"/>
        <v>0</v>
      </c>
      <c r="AL134" s="18">
        <f t="shared" si="42"/>
        <v>0</v>
      </c>
      <c r="AM134" s="19" t="str">
        <f t="shared" si="23"/>
        <v>G</v>
      </c>
      <c r="AN134" s="20" t="str">
        <f t="shared" si="24"/>
        <v>0</v>
      </c>
      <c r="AO134" s="21" t="str">
        <f t="shared" si="25"/>
        <v>a</v>
      </c>
    </row>
    <row r="135" spans="1:41" ht="18" thickBot="1" thickTop="1">
      <c r="A135" s="34" t="s">
        <v>243</v>
      </c>
      <c r="B135" s="57" t="s">
        <v>244</v>
      </c>
      <c r="C135" s="60" t="str">
        <f t="shared" si="0"/>
        <v>GG87jb</v>
      </c>
      <c r="D135" s="42">
        <f t="shared" si="1"/>
        <v>219.21999898729936</v>
      </c>
      <c r="E135" s="43">
        <f t="shared" si="32"/>
        <v>39.21999898729939</v>
      </c>
      <c r="F135" s="46">
        <f t="shared" si="3"/>
        <v>9280.884297829782</v>
      </c>
      <c r="G135" s="47">
        <f t="shared" si="33"/>
        <v>5766.874141159206</v>
      </c>
      <c r="H135" s="31">
        <v>22</v>
      </c>
      <c r="I135" s="32">
        <v>57</v>
      </c>
      <c r="J135" s="32">
        <v>0</v>
      </c>
      <c r="K135" s="33" t="s">
        <v>11</v>
      </c>
      <c r="L135" s="31">
        <v>43</v>
      </c>
      <c r="M135" s="32">
        <v>12</v>
      </c>
      <c r="N135" s="32">
        <v>0</v>
      </c>
      <c r="O135" s="33" t="s">
        <v>7</v>
      </c>
      <c r="P135" s="7">
        <f t="shared" si="5"/>
        <v>-22.95</v>
      </c>
      <c r="Q135" s="8">
        <f t="shared" si="6"/>
        <v>-43.2</v>
      </c>
      <c r="R135" s="9">
        <f t="shared" si="48"/>
        <v>-0.40055306333269863</v>
      </c>
      <c r="S135" s="10">
        <f t="shared" si="48"/>
        <v>-0.7539822368615504</v>
      </c>
      <c r="T135" s="25">
        <f t="shared" si="34"/>
        <v>0.11381017081337053</v>
      </c>
      <c r="U135" s="25">
        <f t="shared" si="43"/>
        <v>1.456739020221281</v>
      </c>
      <c r="V135" s="26">
        <f t="shared" si="35"/>
        <v>9280.884297829782</v>
      </c>
      <c r="W135" s="27">
        <f t="shared" si="36"/>
        <v>5766.874141159206</v>
      </c>
      <c r="X135" s="28">
        <f t="shared" si="11"/>
        <v>-0.7747238328262038</v>
      </c>
      <c r="Y135" s="25">
        <f t="shared" si="44"/>
        <v>-0.7747238328262038</v>
      </c>
      <c r="Z135" s="29">
        <f t="shared" si="37"/>
        <v>140.78000101270064</v>
      </c>
      <c r="AA135" s="30">
        <f t="shared" si="38"/>
        <v>219.21999898729936</v>
      </c>
      <c r="AB135" s="15">
        <f t="shared" si="14"/>
        <v>67.05</v>
      </c>
      <c r="AC135" s="16">
        <f t="shared" si="45"/>
        <v>6</v>
      </c>
      <c r="AD135" s="17">
        <f t="shared" si="39"/>
        <v>7</v>
      </c>
      <c r="AE135" s="18">
        <f t="shared" si="40"/>
        <v>1</v>
      </c>
      <c r="AF135" s="19" t="str">
        <f t="shared" si="17"/>
        <v>G</v>
      </c>
      <c r="AG135" s="20" t="str">
        <f t="shared" si="18"/>
        <v>7</v>
      </c>
      <c r="AH135" s="21" t="str">
        <f t="shared" si="19"/>
        <v>b</v>
      </c>
      <c r="AI135" s="22">
        <f t="shared" si="20"/>
        <v>136.8</v>
      </c>
      <c r="AJ135" s="16">
        <f t="shared" si="46"/>
        <v>6</v>
      </c>
      <c r="AK135" s="17">
        <f t="shared" si="41"/>
        <v>8</v>
      </c>
      <c r="AL135" s="18">
        <f t="shared" si="42"/>
        <v>9</v>
      </c>
      <c r="AM135" s="19" t="str">
        <f t="shared" si="23"/>
        <v>G</v>
      </c>
      <c r="AN135" s="20" t="str">
        <f t="shared" si="24"/>
        <v>8</v>
      </c>
      <c r="AO135" s="21" t="str">
        <f t="shared" si="25"/>
        <v>j</v>
      </c>
    </row>
    <row r="136" spans="1:41" ht="18" thickBot="1" thickTop="1">
      <c r="A136" s="34" t="s">
        <v>245</v>
      </c>
      <c r="B136" s="57" t="s">
        <v>246</v>
      </c>
      <c r="C136" s="60" t="str">
        <f t="shared" si="0"/>
        <v>HI21nv</v>
      </c>
      <c r="D136" s="42">
        <f t="shared" si="1"/>
        <v>217.86687337268998</v>
      </c>
      <c r="E136" s="43">
        <f t="shared" si="32"/>
        <v>37.86687337268995</v>
      </c>
      <c r="F136" s="46">
        <f t="shared" si="3"/>
        <v>7411.657964384147</v>
      </c>
      <c r="G136" s="47">
        <f t="shared" si="33"/>
        <v>4605.390745784679</v>
      </c>
      <c r="H136" s="31">
        <v>8</v>
      </c>
      <c r="I136" s="32">
        <v>6</v>
      </c>
      <c r="J136" s="32">
        <v>0</v>
      </c>
      <c r="K136" s="33" t="s">
        <v>11</v>
      </c>
      <c r="L136" s="31">
        <v>34</v>
      </c>
      <c r="M136" s="32">
        <v>53</v>
      </c>
      <c r="N136" s="32">
        <v>0</v>
      </c>
      <c r="O136" s="33" t="s">
        <v>7</v>
      </c>
      <c r="P136" s="7">
        <f t="shared" si="5"/>
        <v>-8.1</v>
      </c>
      <c r="Q136" s="8">
        <f t="shared" si="6"/>
        <v>-34.88333333333333</v>
      </c>
      <c r="R136" s="9">
        <f t="shared" si="48"/>
        <v>-0.1413716694115407</v>
      </c>
      <c r="S136" s="10">
        <f t="shared" si="48"/>
        <v>-0.6088290207373552</v>
      </c>
      <c r="T136" s="25">
        <f t="shared" si="34"/>
        <v>0.3962724724779749</v>
      </c>
      <c r="U136" s="25">
        <f t="shared" si="43"/>
        <v>1.1633429546985006</v>
      </c>
      <c r="V136" s="26">
        <f t="shared" si="35"/>
        <v>7411.657964384147</v>
      </c>
      <c r="W136" s="27">
        <f t="shared" si="36"/>
        <v>4605.390745784679</v>
      </c>
      <c r="X136" s="28">
        <f t="shared" si="11"/>
        <v>-0.789439113413555</v>
      </c>
      <c r="Y136" s="25">
        <f t="shared" si="44"/>
        <v>-0.789439113413555</v>
      </c>
      <c r="Z136" s="29">
        <f t="shared" si="37"/>
        <v>142.13312662731002</v>
      </c>
      <c r="AA136" s="30">
        <f t="shared" si="38"/>
        <v>217.86687337268998</v>
      </c>
      <c r="AB136" s="15">
        <f t="shared" si="14"/>
        <v>81.9</v>
      </c>
      <c r="AC136" s="16">
        <f t="shared" si="45"/>
        <v>8</v>
      </c>
      <c r="AD136" s="17">
        <f t="shared" si="39"/>
        <v>1</v>
      </c>
      <c r="AE136" s="18">
        <f t="shared" si="40"/>
        <v>21</v>
      </c>
      <c r="AF136" s="19" t="str">
        <f t="shared" si="17"/>
        <v>I</v>
      </c>
      <c r="AG136" s="20" t="str">
        <f t="shared" si="18"/>
        <v>1</v>
      </c>
      <c r="AH136" s="21" t="str">
        <f t="shared" si="19"/>
        <v>v</v>
      </c>
      <c r="AI136" s="22">
        <f t="shared" si="20"/>
        <v>145.11666666666667</v>
      </c>
      <c r="AJ136" s="16">
        <f t="shared" si="46"/>
        <v>7</v>
      </c>
      <c r="AK136" s="17">
        <f t="shared" si="41"/>
        <v>2.5</v>
      </c>
      <c r="AL136" s="18">
        <f t="shared" si="42"/>
        <v>13</v>
      </c>
      <c r="AM136" s="19" t="str">
        <f t="shared" si="23"/>
        <v>H</v>
      </c>
      <c r="AN136" s="20" t="str">
        <f t="shared" si="24"/>
        <v>2</v>
      </c>
      <c r="AO136" s="21" t="str">
        <f t="shared" si="25"/>
        <v>n</v>
      </c>
    </row>
    <row r="137" spans="1:41" ht="18" thickBot="1" thickTop="1">
      <c r="A137" s="34" t="s">
        <v>247</v>
      </c>
      <c r="B137" s="57" t="s">
        <v>248</v>
      </c>
      <c r="C137" s="60" t="str">
        <f>IF(D137&lt;&gt;"",AM137&amp;AF137&amp;AN137&amp;AG137&amp;AO137&amp;AH137,"")</f>
        <v>GI58sn</v>
      </c>
      <c r="D137" s="42">
        <f>IF(F137="","",IF(ISERR(AA137),"  N/A  ",AA137))</f>
        <v>234.30125660805385</v>
      </c>
      <c r="E137" s="43">
        <f t="shared" si="32"/>
        <v>54.30125660805385</v>
      </c>
      <c r="F137" s="46">
        <f>IF(H137+I137+J137+L137+M137+N137&gt;0,V137,"")</f>
        <v>7426.891728648382</v>
      </c>
      <c r="G137" s="47">
        <f t="shared" si="33"/>
        <v>4614.85656804781</v>
      </c>
      <c r="H137" s="31">
        <v>1</v>
      </c>
      <c r="I137" s="32">
        <v>27</v>
      </c>
      <c r="J137" s="32">
        <v>0</v>
      </c>
      <c r="K137" s="33" t="s">
        <v>11</v>
      </c>
      <c r="L137" s="31">
        <v>48</v>
      </c>
      <c r="M137" s="32">
        <v>29</v>
      </c>
      <c r="N137" s="32">
        <v>0</v>
      </c>
      <c r="O137" s="33" t="s">
        <v>7</v>
      </c>
      <c r="P137" s="7">
        <f t="shared" si="5"/>
        <v>-1.45</v>
      </c>
      <c r="Q137" s="8">
        <f t="shared" si="6"/>
        <v>-48.483333333333334</v>
      </c>
      <c r="R137" s="9">
        <f t="shared" si="48"/>
        <v>-0.02530727415391778</v>
      </c>
      <c r="S137" s="10">
        <f t="shared" si="48"/>
        <v>-0.8461937990085842</v>
      </c>
      <c r="T137" s="25">
        <f t="shared" si="34"/>
        <v>0.39407598449502634</v>
      </c>
      <c r="U137" s="25">
        <f t="shared" si="43"/>
        <v>1.1657340650837202</v>
      </c>
      <c r="V137" s="26">
        <f t="shared" si="35"/>
        <v>7426.891728648382</v>
      </c>
      <c r="W137" s="27">
        <f t="shared" si="36"/>
        <v>4614.85656804781</v>
      </c>
      <c r="X137" s="28">
        <f t="shared" si="11"/>
        <v>-0.5835234006421339</v>
      </c>
      <c r="Y137" s="25">
        <f t="shared" si="44"/>
        <v>-0.5835234006421339</v>
      </c>
      <c r="Z137" s="29">
        <f t="shared" si="37"/>
        <v>125.69874339194615</v>
      </c>
      <c r="AA137" s="30">
        <f t="shared" si="38"/>
        <v>234.30125660805385</v>
      </c>
      <c r="AB137" s="15">
        <f t="shared" si="14"/>
        <v>88.55</v>
      </c>
      <c r="AC137" s="16">
        <f t="shared" si="45"/>
        <v>8</v>
      </c>
      <c r="AD137" s="17">
        <f t="shared" si="39"/>
        <v>8</v>
      </c>
      <c r="AE137" s="18">
        <f t="shared" si="40"/>
        <v>13</v>
      </c>
      <c r="AF137" s="19" t="str">
        <f t="shared" si="17"/>
        <v>I</v>
      </c>
      <c r="AG137" s="20" t="str">
        <f t="shared" si="18"/>
        <v>8</v>
      </c>
      <c r="AH137" s="21" t="str">
        <f t="shared" si="19"/>
        <v>n</v>
      </c>
      <c r="AI137" s="22">
        <f t="shared" si="20"/>
        <v>131.51666666666665</v>
      </c>
      <c r="AJ137" s="16">
        <f t="shared" si="46"/>
        <v>6</v>
      </c>
      <c r="AK137" s="17">
        <f t="shared" si="41"/>
        <v>5.5</v>
      </c>
      <c r="AL137" s="18">
        <f t="shared" si="42"/>
        <v>18</v>
      </c>
      <c r="AM137" s="19" t="str">
        <f t="shared" si="23"/>
        <v>G</v>
      </c>
      <c r="AN137" s="20" t="str">
        <f t="shared" si="24"/>
        <v>5</v>
      </c>
      <c r="AO137" s="21" t="str">
        <f t="shared" si="25"/>
        <v>s</v>
      </c>
    </row>
    <row r="138" spans="1:41" ht="18" thickBot="1" thickTop="1">
      <c r="A138" s="34" t="s">
        <v>249</v>
      </c>
      <c r="B138" s="57" t="s">
        <v>250</v>
      </c>
      <c r="C138" s="60" t="str">
        <f>IF(D138&lt;&gt;"",AM138&amp;AF138&amp;AN138&amp;AG138&amp;AO138&amp;AH138,"")</f>
        <v>LR81db</v>
      </c>
      <c r="D138" s="42">
        <f>IF(F138="","",IF(ISERR(AA138),"  N/A  ",AA138))</f>
        <v>13.294782315548902</v>
      </c>
      <c r="E138" s="43">
        <f aca="true" t="shared" si="49" ref="E138:E201">IF(OR(D138="",D138="  N/A  "),D138,MOD(180+D138,360))</f>
        <v>193.2947823155489</v>
      </c>
      <c r="F138" s="46">
        <f>IF(H138+I138+J138+L138+M138+N138&gt;0,V138,"")</f>
        <v>3807.4042563081807</v>
      </c>
      <c r="G138" s="47">
        <f aca="true" t="shared" si="50" ref="G138:G201">IF(F138="","",W138)</f>
        <v>2365.8113220716987</v>
      </c>
      <c r="H138" s="31">
        <v>81</v>
      </c>
      <c r="I138" s="32">
        <v>4</v>
      </c>
      <c r="J138" s="32">
        <v>0</v>
      </c>
      <c r="K138" s="33" t="s">
        <v>5</v>
      </c>
      <c r="L138" s="31">
        <v>56</v>
      </c>
      <c r="M138" s="32">
        <v>15</v>
      </c>
      <c r="N138" s="32">
        <v>0</v>
      </c>
      <c r="O138" s="33" t="s">
        <v>12</v>
      </c>
      <c r="P138" s="7">
        <f t="shared" si="5"/>
        <v>81.06666666666666</v>
      </c>
      <c r="Q138" s="8">
        <f t="shared" si="6"/>
        <v>56.25</v>
      </c>
      <c r="R138" s="9">
        <f t="shared" si="48"/>
        <v>1.4148802469500699</v>
      </c>
      <c r="S138" s="10">
        <f t="shared" si="48"/>
        <v>0.9817477042468103</v>
      </c>
      <c r="T138" s="25">
        <f aca="true" t="shared" si="51" ref="T138:T201">SIN($R$5)*SIN(R138)+COS($R$5)*COS(R138)*COS(S138-$S$5)</f>
        <v>0.8266800188394204</v>
      </c>
      <c r="U138" s="25">
        <f t="shared" si="43"/>
        <v>0.5976148573706138</v>
      </c>
      <c r="V138" s="26">
        <f aca="true" t="shared" si="52" ref="V138:V201">U138*6371</f>
        <v>3807.4042563081807</v>
      </c>
      <c r="W138" s="27">
        <f aca="true" t="shared" si="53" ref="W138:W201">V138*0.62137119223733</f>
        <v>2365.8113220716987</v>
      </c>
      <c r="X138" s="28">
        <f t="shared" si="11"/>
        <v>0.9731998183989311</v>
      </c>
      <c r="Y138" s="25">
        <f t="shared" si="44"/>
        <v>0.9731998183989311</v>
      </c>
      <c r="Z138" s="29">
        <f aca="true" t="shared" si="54" ref="Z138:Z201">DEGREES(ACOS(Y138))</f>
        <v>13.294782315548902</v>
      </c>
      <c r="AA138" s="30">
        <f aca="true" t="shared" si="55" ref="AA138:AA201">IF(SIN(S138-$S$5)&lt;0,360-Z138,Z138)</f>
        <v>13.294782315548902</v>
      </c>
      <c r="AB138" s="15">
        <f t="shared" si="14"/>
        <v>171.06666666666666</v>
      </c>
      <c r="AC138" s="16">
        <f t="shared" si="45"/>
        <v>17</v>
      </c>
      <c r="AD138" s="17">
        <f aca="true" t="shared" si="56" ref="AD138:AD201">INT(AB138-(10*AC138))</f>
        <v>1</v>
      </c>
      <c r="AE138" s="18">
        <f aca="true" t="shared" si="57" ref="AE138:AE201">INT(24*(AB138-(10*AC138)-AD138))</f>
        <v>1</v>
      </c>
      <c r="AF138" s="19" t="str">
        <f t="shared" si="17"/>
        <v>R</v>
      </c>
      <c r="AG138" s="20" t="str">
        <f t="shared" si="18"/>
        <v>1</v>
      </c>
      <c r="AH138" s="21" t="str">
        <f t="shared" si="19"/>
        <v>b</v>
      </c>
      <c r="AI138" s="22">
        <f t="shared" si="20"/>
        <v>236.25</v>
      </c>
      <c r="AJ138" s="16">
        <f t="shared" si="46"/>
        <v>11</v>
      </c>
      <c r="AK138" s="17">
        <f aca="true" t="shared" si="58" ref="AK138:AK201">INT(AI138-(20*AJ138))/2</f>
        <v>8</v>
      </c>
      <c r="AL138" s="18">
        <f aca="true" t="shared" si="59" ref="AL138:AL201">INT((MOD(INT(AI138),2)+(AI138-((20*AJ138)+(2*AK138))))*12)</f>
        <v>3</v>
      </c>
      <c r="AM138" s="19" t="str">
        <f t="shared" si="23"/>
        <v>L</v>
      </c>
      <c r="AN138" s="20" t="str">
        <f t="shared" si="24"/>
        <v>8</v>
      </c>
      <c r="AO138" s="21" t="str">
        <f t="shared" si="25"/>
        <v>d</v>
      </c>
    </row>
    <row r="139" spans="1:41" ht="18" thickBot="1" thickTop="1">
      <c r="A139" s="34" t="s">
        <v>251</v>
      </c>
      <c r="B139" s="57" t="s">
        <v>252</v>
      </c>
      <c r="C139" s="60" t="str">
        <f t="shared" si="0"/>
        <v>JN76gb</v>
      </c>
      <c r="D139" s="42">
        <f t="shared" si="1"/>
        <v>113.72468884751832</v>
      </c>
      <c r="E139" s="43">
        <f t="shared" si="49"/>
        <v>293.72468884751834</v>
      </c>
      <c r="F139" s="46">
        <f t="shared" si="3"/>
        <v>1233.4371072592617</v>
      </c>
      <c r="G139" s="47">
        <f t="shared" si="50"/>
        <v>766.4222858874508</v>
      </c>
      <c r="H139" s="31">
        <v>46</v>
      </c>
      <c r="I139" s="32">
        <v>3</v>
      </c>
      <c r="J139" s="32">
        <v>0</v>
      </c>
      <c r="K139" s="33" t="s">
        <v>5</v>
      </c>
      <c r="L139" s="31">
        <v>14</v>
      </c>
      <c r="M139" s="32">
        <v>31</v>
      </c>
      <c r="N139" s="32">
        <v>0</v>
      </c>
      <c r="O139" s="33" t="s">
        <v>12</v>
      </c>
      <c r="P139" s="7">
        <f t="shared" si="5"/>
        <v>46.05</v>
      </c>
      <c r="Q139" s="8">
        <f t="shared" si="6"/>
        <v>14.516666666666667</v>
      </c>
      <c r="R139" s="9">
        <f t="shared" si="48"/>
        <v>0.8037241205433887</v>
      </c>
      <c r="S139" s="10">
        <f t="shared" si="48"/>
        <v>0.25336362974784354</v>
      </c>
      <c r="T139" s="25">
        <f t="shared" si="51"/>
        <v>0.9813176336829675</v>
      </c>
      <c r="U139" s="25">
        <f t="shared" si="43"/>
        <v>0.19360180619357426</v>
      </c>
      <c r="V139" s="26">
        <f t="shared" si="52"/>
        <v>1233.4371072592617</v>
      </c>
      <c r="W139" s="27">
        <f t="shared" si="53"/>
        <v>766.4222858874508</v>
      </c>
      <c r="X139" s="28">
        <f t="shared" si="11"/>
        <v>-0.40234229987536474</v>
      </c>
      <c r="Y139" s="25">
        <f t="shared" si="44"/>
        <v>-0.40234229987536474</v>
      </c>
      <c r="Z139" s="29">
        <f t="shared" si="54"/>
        <v>113.72468884751832</v>
      </c>
      <c r="AA139" s="30">
        <f t="shared" si="55"/>
        <v>113.72468884751832</v>
      </c>
      <c r="AB139" s="15">
        <f t="shared" si="14"/>
        <v>136.05</v>
      </c>
      <c r="AC139" s="16">
        <f t="shared" si="45"/>
        <v>13</v>
      </c>
      <c r="AD139" s="17">
        <f t="shared" si="56"/>
        <v>6</v>
      </c>
      <c r="AE139" s="18">
        <f t="shared" si="57"/>
        <v>1</v>
      </c>
      <c r="AF139" s="19" t="str">
        <f t="shared" si="17"/>
        <v>N</v>
      </c>
      <c r="AG139" s="20" t="str">
        <f t="shared" si="18"/>
        <v>6</v>
      </c>
      <c r="AH139" s="21" t="str">
        <f t="shared" si="19"/>
        <v>b</v>
      </c>
      <c r="AI139" s="22">
        <f t="shared" si="20"/>
        <v>194.51666666666668</v>
      </c>
      <c r="AJ139" s="16">
        <f t="shared" si="46"/>
        <v>9</v>
      </c>
      <c r="AK139" s="17">
        <f t="shared" si="58"/>
        <v>7</v>
      </c>
      <c r="AL139" s="18">
        <f t="shared" si="59"/>
        <v>6</v>
      </c>
      <c r="AM139" s="19" t="str">
        <f t="shared" si="23"/>
        <v>J</v>
      </c>
      <c r="AN139" s="20" t="str">
        <f t="shared" si="24"/>
        <v>7</v>
      </c>
      <c r="AO139" s="21" t="str">
        <f t="shared" si="25"/>
        <v>g</v>
      </c>
    </row>
    <row r="140" spans="1:41" ht="18" thickBot="1" thickTop="1">
      <c r="A140" s="34" t="s">
        <v>253</v>
      </c>
      <c r="B140" s="57" t="s">
        <v>254</v>
      </c>
      <c r="C140" s="60" t="str">
        <f>IF(D140&lt;&gt;"",AM140&amp;AF140&amp;AN140&amp;AG140&amp;AO140&amp;AH140,"")</f>
        <v>LI75ri</v>
      </c>
      <c r="D140" s="42">
        <f>IF(F140="","",IF(ISERR(AA140),"  N/A  ",AA140))</f>
        <v>120.8099810414316</v>
      </c>
      <c r="E140" s="43">
        <f t="shared" si="49"/>
        <v>300.80998104143157</v>
      </c>
      <c r="F140" s="46">
        <f>IF(H140+I140+J140+L140+M140+N140&gt;0,V140,"")</f>
        <v>8153.565368309176</v>
      </c>
      <c r="G140" s="47">
        <f t="shared" si="50"/>
        <v>5066.390633891277</v>
      </c>
      <c r="H140" s="31">
        <v>4</v>
      </c>
      <c r="I140" s="32">
        <v>38</v>
      </c>
      <c r="J140" s="32">
        <v>0</v>
      </c>
      <c r="K140" s="33" t="s">
        <v>11</v>
      </c>
      <c r="L140" s="31">
        <v>55</v>
      </c>
      <c r="M140" s="32">
        <v>27</v>
      </c>
      <c r="N140" s="32">
        <v>0</v>
      </c>
      <c r="O140" s="33" t="s">
        <v>12</v>
      </c>
      <c r="P140" s="7">
        <f t="shared" si="5"/>
        <v>-4.633333333333333</v>
      </c>
      <c r="Q140" s="8">
        <f t="shared" si="6"/>
        <v>55.45</v>
      </c>
      <c r="R140" s="9">
        <f t="shared" si="48"/>
        <v>-0.0808669220090706</v>
      </c>
      <c r="S140" s="10">
        <f t="shared" si="48"/>
        <v>0.9677850702308558</v>
      </c>
      <c r="T140" s="25">
        <f t="shared" si="51"/>
        <v>0.2869128864664866</v>
      </c>
      <c r="U140" s="25">
        <f aca="true" t="shared" si="60" ref="U140:U203">ACOS(T140)</f>
        <v>1.279793653792054</v>
      </c>
      <c r="V140" s="26">
        <f t="shared" si="52"/>
        <v>8153.565368309176</v>
      </c>
      <c r="W140" s="27">
        <f t="shared" si="53"/>
        <v>5066.390633891277</v>
      </c>
      <c r="X140" s="28">
        <f t="shared" si="11"/>
        <v>-0.51219248966318</v>
      </c>
      <c r="Y140" s="25">
        <f aca="true" t="shared" si="61" ref="Y140:Y203">MIN(1,MAX(-1,X140))</f>
        <v>-0.51219248966318</v>
      </c>
      <c r="Z140" s="29">
        <f t="shared" si="54"/>
        <v>120.8099810414316</v>
      </c>
      <c r="AA140" s="30">
        <f t="shared" si="55"/>
        <v>120.8099810414316</v>
      </c>
      <c r="AB140" s="15">
        <f t="shared" si="14"/>
        <v>85.36666666666667</v>
      </c>
      <c r="AC140" s="16">
        <f aca="true" t="shared" si="62" ref="AC140:AC203">INT(AB140/10)</f>
        <v>8</v>
      </c>
      <c r="AD140" s="17">
        <f t="shared" si="56"/>
        <v>5</v>
      </c>
      <c r="AE140" s="18">
        <f t="shared" si="57"/>
        <v>8</v>
      </c>
      <c r="AF140" s="19" t="str">
        <f t="shared" si="17"/>
        <v>I</v>
      </c>
      <c r="AG140" s="20" t="str">
        <f t="shared" si="18"/>
        <v>5</v>
      </c>
      <c r="AH140" s="21" t="str">
        <f t="shared" si="19"/>
        <v>i</v>
      </c>
      <c r="AI140" s="22">
        <f t="shared" si="20"/>
        <v>235.45</v>
      </c>
      <c r="AJ140" s="16">
        <f aca="true" t="shared" si="63" ref="AJ140:AJ203">INT(AI140/20)</f>
        <v>11</v>
      </c>
      <c r="AK140" s="17">
        <f t="shared" si="58"/>
        <v>7.5</v>
      </c>
      <c r="AL140" s="18">
        <f t="shared" si="59"/>
        <v>17</v>
      </c>
      <c r="AM140" s="19" t="str">
        <f t="shared" si="23"/>
        <v>L</v>
      </c>
      <c r="AN140" s="20" t="str">
        <f t="shared" si="24"/>
        <v>7</v>
      </c>
      <c r="AO140" s="21" t="str">
        <f t="shared" si="25"/>
        <v>r</v>
      </c>
    </row>
    <row r="141" spans="1:41" ht="18" thickBot="1" thickTop="1">
      <c r="A141" s="34" t="s">
        <v>255</v>
      </c>
      <c r="B141" s="57" t="s">
        <v>256</v>
      </c>
      <c r="C141" s="60" t="str">
        <f t="shared" si="0"/>
        <v>JO99ag</v>
      </c>
      <c r="D141" s="42">
        <f t="shared" si="1"/>
        <v>45.82633655337804</v>
      </c>
      <c r="E141" s="43">
        <f t="shared" si="49"/>
        <v>225.82633655337804</v>
      </c>
      <c r="F141" s="46">
        <f t="shared" si="3"/>
        <v>1431.7991250234672</v>
      </c>
      <c r="G141" s="47">
        <f t="shared" si="50"/>
        <v>889.6787293601977</v>
      </c>
      <c r="H141" s="31">
        <v>59</v>
      </c>
      <c r="I141" s="32">
        <v>17</v>
      </c>
      <c r="J141" s="32">
        <v>0</v>
      </c>
      <c r="K141" s="33" t="s">
        <v>5</v>
      </c>
      <c r="L141" s="31">
        <v>18</v>
      </c>
      <c r="M141" s="32">
        <v>3</v>
      </c>
      <c r="N141" s="32">
        <v>0</v>
      </c>
      <c r="O141" s="33" t="s">
        <v>12</v>
      </c>
      <c r="P141" s="7">
        <f t="shared" si="5"/>
        <v>59.28333333333333</v>
      </c>
      <c r="Q141" s="8">
        <f t="shared" si="6"/>
        <v>18.05</v>
      </c>
      <c r="R141" s="9">
        <f t="shared" si="48"/>
        <v>1.0346893582239716</v>
      </c>
      <c r="S141" s="10">
        <f t="shared" si="48"/>
        <v>0.3150319299849765</v>
      </c>
      <c r="T141" s="25">
        <f t="shared" si="51"/>
        <v>0.9748527608915188</v>
      </c>
      <c r="U141" s="25">
        <f t="shared" si="60"/>
        <v>0.22473695260139182</v>
      </c>
      <c r="V141" s="26">
        <f t="shared" si="52"/>
        <v>1431.7991250234672</v>
      </c>
      <c r="W141" s="27">
        <f t="shared" si="53"/>
        <v>889.6787293601977</v>
      </c>
      <c r="X141" s="28">
        <f t="shared" si="11"/>
        <v>0.6968354943935423</v>
      </c>
      <c r="Y141" s="25">
        <f t="shared" si="61"/>
        <v>0.6968354943935423</v>
      </c>
      <c r="Z141" s="29">
        <f t="shared" si="54"/>
        <v>45.82633655337804</v>
      </c>
      <c r="AA141" s="30">
        <f t="shared" si="55"/>
        <v>45.82633655337804</v>
      </c>
      <c r="AB141" s="15">
        <f t="shared" si="14"/>
        <v>149.28333333333333</v>
      </c>
      <c r="AC141" s="16">
        <f t="shared" si="62"/>
        <v>14</v>
      </c>
      <c r="AD141" s="17">
        <f t="shared" si="56"/>
        <v>9</v>
      </c>
      <c r="AE141" s="18">
        <f t="shared" si="57"/>
        <v>6</v>
      </c>
      <c r="AF141" s="19" t="str">
        <f t="shared" si="17"/>
        <v>O</v>
      </c>
      <c r="AG141" s="20" t="str">
        <f t="shared" si="18"/>
        <v>9</v>
      </c>
      <c r="AH141" s="21" t="str">
        <f t="shared" si="19"/>
        <v>g</v>
      </c>
      <c r="AI141" s="22">
        <f t="shared" si="20"/>
        <v>198.05</v>
      </c>
      <c r="AJ141" s="16">
        <f t="shared" si="63"/>
        <v>9</v>
      </c>
      <c r="AK141" s="17">
        <f t="shared" si="58"/>
        <v>9</v>
      </c>
      <c r="AL141" s="18">
        <f t="shared" si="59"/>
        <v>0</v>
      </c>
      <c r="AM141" s="19" t="str">
        <f t="shared" si="23"/>
        <v>J</v>
      </c>
      <c r="AN141" s="20" t="str">
        <f t="shared" si="24"/>
        <v>9</v>
      </c>
      <c r="AO141" s="21" t="str">
        <f t="shared" si="25"/>
        <v>a</v>
      </c>
    </row>
    <row r="142" spans="1:41" ht="18" thickBot="1" thickTop="1">
      <c r="A142" s="34" t="s">
        <v>257</v>
      </c>
      <c r="B142" s="57" t="s">
        <v>258</v>
      </c>
      <c r="C142" s="60" t="str">
        <f t="shared" si="0"/>
        <v>KO13nd</v>
      </c>
      <c r="D142" s="42">
        <f t="shared" si="1"/>
        <v>74.25338654073653</v>
      </c>
      <c r="E142" s="43">
        <f t="shared" si="49"/>
        <v>254.25338654073653</v>
      </c>
      <c r="F142" s="46">
        <f t="shared" si="3"/>
        <v>1589.981845949647</v>
      </c>
      <c r="G142" s="47">
        <f t="shared" si="50"/>
        <v>987.9689152534429</v>
      </c>
      <c r="H142" s="31">
        <v>53</v>
      </c>
      <c r="I142" s="32">
        <v>9</v>
      </c>
      <c r="J142" s="32">
        <v>0</v>
      </c>
      <c r="K142" s="33" t="s">
        <v>5</v>
      </c>
      <c r="L142" s="31">
        <v>23</v>
      </c>
      <c r="M142" s="32">
        <v>10</v>
      </c>
      <c r="N142" s="32">
        <v>0</v>
      </c>
      <c r="O142" s="33" t="s">
        <v>12</v>
      </c>
      <c r="P142" s="7">
        <f t="shared" si="5"/>
        <v>53.15</v>
      </c>
      <c r="Q142" s="8">
        <f t="shared" si="6"/>
        <v>23.166666666666668</v>
      </c>
      <c r="R142" s="9">
        <f t="shared" si="48"/>
        <v>0.9276424974349862</v>
      </c>
      <c r="S142" s="10">
        <f t="shared" si="48"/>
        <v>0.40433461004535304</v>
      </c>
      <c r="T142" s="25">
        <f t="shared" si="51"/>
        <v>0.9690198255050158</v>
      </c>
      <c r="U142" s="25">
        <f t="shared" si="60"/>
        <v>0.24956550713383252</v>
      </c>
      <c r="V142" s="26">
        <f t="shared" si="52"/>
        <v>1589.981845949647</v>
      </c>
      <c r="W142" s="27">
        <f t="shared" si="53"/>
        <v>987.9689152534429</v>
      </c>
      <c r="X142" s="28">
        <f t="shared" si="11"/>
        <v>0.27138356223639226</v>
      </c>
      <c r="Y142" s="25">
        <f t="shared" si="61"/>
        <v>0.27138356223639226</v>
      </c>
      <c r="Z142" s="29">
        <f t="shared" si="54"/>
        <v>74.25338654073653</v>
      </c>
      <c r="AA142" s="30">
        <f t="shared" si="55"/>
        <v>74.25338654073653</v>
      </c>
      <c r="AB142" s="15">
        <f t="shared" si="14"/>
        <v>143.15</v>
      </c>
      <c r="AC142" s="16">
        <f t="shared" si="62"/>
        <v>14</v>
      </c>
      <c r="AD142" s="17">
        <f t="shared" si="56"/>
        <v>3</v>
      </c>
      <c r="AE142" s="18">
        <f t="shared" si="57"/>
        <v>3</v>
      </c>
      <c r="AF142" s="19" t="str">
        <f t="shared" si="17"/>
        <v>O</v>
      </c>
      <c r="AG142" s="20" t="str">
        <f t="shared" si="18"/>
        <v>3</v>
      </c>
      <c r="AH142" s="21" t="str">
        <f t="shared" si="19"/>
        <v>d</v>
      </c>
      <c r="AI142" s="22">
        <f t="shared" si="20"/>
        <v>203.16666666666666</v>
      </c>
      <c r="AJ142" s="16">
        <f t="shared" si="63"/>
        <v>10</v>
      </c>
      <c r="AK142" s="17">
        <f t="shared" si="58"/>
        <v>1.5</v>
      </c>
      <c r="AL142" s="18">
        <f t="shared" si="59"/>
        <v>13</v>
      </c>
      <c r="AM142" s="19" t="str">
        <f t="shared" si="23"/>
        <v>K</v>
      </c>
      <c r="AN142" s="20" t="str">
        <f t="shared" si="24"/>
        <v>1</v>
      </c>
      <c r="AO142" s="21" t="str">
        <f t="shared" si="25"/>
        <v>n</v>
      </c>
    </row>
    <row r="143" spans="1:41" ht="18" thickBot="1" thickTop="1">
      <c r="A143" s="34" t="s">
        <v>257</v>
      </c>
      <c r="B143" s="57" t="s">
        <v>259</v>
      </c>
      <c r="C143" s="60" t="str">
        <f t="shared" si="0"/>
        <v>JO73gj</v>
      </c>
      <c r="D143" s="42">
        <f t="shared" si="1"/>
        <v>72.22766711755418</v>
      </c>
      <c r="E143" s="43">
        <f t="shared" si="49"/>
        <v>252.22766711755418</v>
      </c>
      <c r="F143" s="46">
        <f t="shared" si="3"/>
        <v>1017.3740192838978</v>
      </c>
      <c r="G143" s="47">
        <f t="shared" si="50"/>
        <v>632.1669073137199</v>
      </c>
      <c r="H143" s="31">
        <v>53</v>
      </c>
      <c r="I143" s="32">
        <v>25</v>
      </c>
      <c r="J143" s="32">
        <v>0</v>
      </c>
      <c r="K143" s="33" t="s">
        <v>5</v>
      </c>
      <c r="L143" s="31">
        <v>14</v>
      </c>
      <c r="M143" s="32">
        <v>32</v>
      </c>
      <c r="N143" s="32">
        <v>0</v>
      </c>
      <c r="O143" s="33" t="s">
        <v>12</v>
      </c>
      <c r="P143" s="7">
        <f t="shared" si="5"/>
        <v>53.416666666666664</v>
      </c>
      <c r="Q143" s="8">
        <f t="shared" si="6"/>
        <v>14.533333333333333</v>
      </c>
      <c r="R143" s="9">
        <f t="shared" si="48"/>
        <v>0.9322967087736377</v>
      </c>
      <c r="S143" s="10">
        <f t="shared" si="48"/>
        <v>0.25365451795650923</v>
      </c>
      <c r="T143" s="25">
        <f t="shared" si="51"/>
        <v>0.9872768983964475</v>
      </c>
      <c r="U143" s="25">
        <f t="shared" si="60"/>
        <v>0.1596882780229003</v>
      </c>
      <c r="V143" s="26">
        <f t="shared" si="52"/>
        <v>1017.3740192838978</v>
      </c>
      <c r="W143" s="27">
        <f t="shared" si="53"/>
        <v>632.1669073137199</v>
      </c>
      <c r="X143" s="28">
        <f t="shared" si="11"/>
        <v>0.30523550291355506</v>
      </c>
      <c r="Y143" s="25">
        <f t="shared" si="61"/>
        <v>0.30523550291355506</v>
      </c>
      <c r="Z143" s="29">
        <f t="shared" si="54"/>
        <v>72.22766711755418</v>
      </c>
      <c r="AA143" s="30">
        <f t="shared" si="55"/>
        <v>72.22766711755418</v>
      </c>
      <c r="AB143" s="15">
        <f t="shared" si="14"/>
        <v>143.41666666666666</v>
      </c>
      <c r="AC143" s="16">
        <f t="shared" si="62"/>
        <v>14</v>
      </c>
      <c r="AD143" s="17">
        <f t="shared" si="56"/>
        <v>3</v>
      </c>
      <c r="AE143" s="18">
        <f t="shared" si="57"/>
        <v>9</v>
      </c>
      <c r="AF143" s="19" t="str">
        <f t="shared" si="17"/>
        <v>O</v>
      </c>
      <c r="AG143" s="20" t="str">
        <f t="shared" si="18"/>
        <v>3</v>
      </c>
      <c r="AH143" s="21" t="str">
        <f t="shared" si="19"/>
        <v>j</v>
      </c>
      <c r="AI143" s="22">
        <f t="shared" si="20"/>
        <v>194.53333333333333</v>
      </c>
      <c r="AJ143" s="16">
        <f t="shared" si="63"/>
        <v>9</v>
      </c>
      <c r="AK143" s="17">
        <f t="shared" si="58"/>
        <v>7</v>
      </c>
      <c r="AL143" s="18">
        <f t="shared" si="59"/>
        <v>6</v>
      </c>
      <c r="AM143" s="19" t="str">
        <f t="shared" si="23"/>
        <v>J</v>
      </c>
      <c r="AN143" s="20" t="str">
        <f t="shared" si="24"/>
        <v>7</v>
      </c>
      <c r="AO143" s="21" t="str">
        <f t="shared" si="25"/>
        <v>g</v>
      </c>
    </row>
    <row r="144" spans="1:41" ht="18" thickBot="1" thickTop="1">
      <c r="A144" s="34" t="s">
        <v>260</v>
      </c>
      <c r="B144" s="57" t="s">
        <v>261</v>
      </c>
      <c r="C144" s="60" t="str">
        <f t="shared" si="0"/>
        <v>KM50qa</v>
      </c>
      <c r="D144" s="42">
        <f t="shared" si="1"/>
        <v>120.44089703642226</v>
      </c>
      <c r="E144" s="43">
        <f t="shared" si="49"/>
        <v>300.44089703642226</v>
      </c>
      <c r="F144" s="46">
        <f t="shared" si="3"/>
        <v>3522.7882119820647</v>
      </c>
      <c r="G144" s="47">
        <f t="shared" si="50"/>
        <v>2188.9591112789076</v>
      </c>
      <c r="H144" s="31">
        <v>30</v>
      </c>
      <c r="I144" s="32">
        <v>2</v>
      </c>
      <c r="J144" s="32">
        <v>0</v>
      </c>
      <c r="K144" s="33" t="s">
        <v>5</v>
      </c>
      <c r="L144" s="31">
        <v>31</v>
      </c>
      <c r="M144" s="32">
        <v>21</v>
      </c>
      <c r="N144" s="32">
        <v>0</v>
      </c>
      <c r="O144" s="33" t="s">
        <v>12</v>
      </c>
      <c r="P144" s="7">
        <f t="shared" si="5"/>
        <v>30.033333333333335</v>
      </c>
      <c r="Q144" s="8">
        <f t="shared" si="6"/>
        <v>31.35</v>
      </c>
      <c r="R144" s="9">
        <f aca="true" t="shared" si="64" ref="R144:S175">RADIANS(P144)</f>
        <v>0.5241805520156303</v>
      </c>
      <c r="S144" s="10">
        <f t="shared" si="64"/>
        <v>0.5471607205002224</v>
      </c>
      <c r="T144" s="25">
        <f t="shared" si="51"/>
        <v>0.8509835234313086</v>
      </c>
      <c r="U144" s="25">
        <f t="shared" si="60"/>
        <v>0.5529411728114997</v>
      </c>
      <c r="V144" s="26">
        <f t="shared" si="52"/>
        <v>3522.7882119820647</v>
      </c>
      <c r="W144" s="27">
        <f t="shared" si="53"/>
        <v>2188.9591112789076</v>
      </c>
      <c r="X144" s="28">
        <f t="shared" si="11"/>
        <v>-0.5066492870135628</v>
      </c>
      <c r="Y144" s="25">
        <f t="shared" si="61"/>
        <v>-0.5066492870135628</v>
      </c>
      <c r="Z144" s="29">
        <f t="shared" si="54"/>
        <v>120.44089703642226</v>
      </c>
      <c r="AA144" s="30">
        <f t="shared" si="55"/>
        <v>120.44089703642226</v>
      </c>
      <c r="AB144" s="15">
        <f t="shared" si="14"/>
        <v>120.03333333333333</v>
      </c>
      <c r="AC144" s="16">
        <f t="shared" si="62"/>
        <v>12</v>
      </c>
      <c r="AD144" s="17">
        <f t="shared" si="56"/>
        <v>0</v>
      </c>
      <c r="AE144" s="18">
        <f t="shared" si="57"/>
        <v>0</v>
      </c>
      <c r="AF144" s="19" t="str">
        <f t="shared" si="17"/>
        <v>M</v>
      </c>
      <c r="AG144" s="20" t="str">
        <f t="shared" si="18"/>
        <v>0</v>
      </c>
      <c r="AH144" s="21" t="str">
        <f t="shared" si="19"/>
        <v>a</v>
      </c>
      <c r="AI144" s="22">
        <f t="shared" si="20"/>
        <v>211.35</v>
      </c>
      <c r="AJ144" s="16">
        <f t="shared" si="63"/>
        <v>10</v>
      </c>
      <c r="AK144" s="17">
        <f t="shared" si="58"/>
        <v>5.5</v>
      </c>
      <c r="AL144" s="18">
        <f t="shared" si="59"/>
        <v>16</v>
      </c>
      <c r="AM144" s="19" t="str">
        <f t="shared" si="23"/>
        <v>K</v>
      </c>
      <c r="AN144" s="20" t="str">
        <f t="shared" si="24"/>
        <v>5</v>
      </c>
      <c r="AO144" s="21" t="str">
        <f t="shared" si="25"/>
        <v>q</v>
      </c>
    </row>
    <row r="145" spans="1:41" ht="18" thickBot="1" thickTop="1">
      <c r="A145" s="34" t="s">
        <v>262</v>
      </c>
      <c r="B145" s="57" t="s">
        <v>263</v>
      </c>
      <c r="C145" s="60" t="str">
        <f t="shared" si="0"/>
        <v>KM17ux</v>
      </c>
      <c r="D145" s="42">
        <f t="shared" si="1"/>
        <v>119.5790884217706</v>
      </c>
      <c r="E145" s="43">
        <f t="shared" si="49"/>
        <v>299.5790884217706</v>
      </c>
      <c r="F145" s="46">
        <f t="shared" si="3"/>
        <v>2396.084781688206</v>
      </c>
      <c r="G145" s="47">
        <f t="shared" si="50"/>
        <v>1488.858057499323</v>
      </c>
      <c r="H145" s="31">
        <v>37</v>
      </c>
      <c r="I145" s="32">
        <v>58</v>
      </c>
      <c r="J145" s="32">
        <v>0</v>
      </c>
      <c r="K145" s="33" t="s">
        <v>5</v>
      </c>
      <c r="L145" s="31">
        <v>23</v>
      </c>
      <c r="M145" s="32">
        <v>43</v>
      </c>
      <c r="N145" s="32">
        <v>0</v>
      </c>
      <c r="O145" s="33" t="s">
        <v>12</v>
      </c>
      <c r="P145" s="7">
        <f t="shared" si="5"/>
        <v>37.96666666666667</v>
      </c>
      <c r="Q145" s="8">
        <f t="shared" si="6"/>
        <v>23.716666666666665</v>
      </c>
      <c r="R145" s="9">
        <f t="shared" si="64"/>
        <v>0.6626433393405138</v>
      </c>
      <c r="S145" s="10">
        <f t="shared" si="64"/>
        <v>0.4139339209313218</v>
      </c>
      <c r="T145" s="25">
        <f t="shared" si="51"/>
        <v>0.9301069448369588</v>
      </c>
      <c r="U145" s="25">
        <f t="shared" si="60"/>
        <v>0.37609241589832143</v>
      </c>
      <c r="V145" s="26">
        <f t="shared" si="52"/>
        <v>2396.084781688206</v>
      </c>
      <c r="W145" s="27">
        <f t="shared" si="53"/>
        <v>1488.858057499323</v>
      </c>
      <c r="X145" s="28">
        <f t="shared" si="11"/>
        <v>-0.4936244890055293</v>
      </c>
      <c r="Y145" s="25">
        <f t="shared" si="61"/>
        <v>-0.4936244890055293</v>
      </c>
      <c r="Z145" s="29">
        <f t="shared" si="54"/>
        <v>119.5790884217706</v>
      </c>
      <c r="AA145" s="30">
        <f t="shared" si="55"/>
        <v>119.5790884217706</v>
      </c>
      <c r="AB145" s="15">
        <f t="shared" si="14"/>
        <v>127.96666666666667</v>
      </c>
      <c r="AC145" s="16">
        <f t="shared" si="62"/>
        <v>12</v>
      </c>
      <c r="AD145" s="17">
        <f t="shared" si="56"/>
        <v>7</v>
      </c>
      <c r="AE145" s="18">
        <f t="shared" si="57"/>
        <v>23</v>
      </c>
      <c r="AF145" s="19" t="str">
        <f t="shared" si="17"/>
        <v>M</v>
      </c>
      <c r="AG145" s="20" t="str">
        <f t="shared" si="18"/>
        <v>7</v>
      </c>
      <c r="AH145" s="21" t="str">
        <f t="shared" si="19"/>
        <v>x</v>
      </c>
      <c r="AI145" s="22">
        <f t="shared" si="20"/>
        <v>203.71666666666667</v>
      </c>
      <c r="AJ145" s="16">
        <f t="shared" si="63"/>
        <v>10</v>
      </c>
      <c r="AK145" s="17">
        <f t="shared" si="58"/>
        <v>1.5</v>
      </c>
      <c r="AL145" s="18">
        <f t="shared" si="59"/>
        <v>20</v>
      </c>
      <c r="AM145" s="19" t="str">
        <f t="shared" si="23"/>
        <v>K</v>
      </c>
      <c r="AN145" s="20" t="str">
        <f t="shared" si="24"/>
        <v>1</v>
      </c>
      <c r="AO145" s="21" t="str">
        <f t="shared" si="25"/>
        <v>u</v>
      </c>
    </row>
    <row r="146" spans="1:41" ht="18" thickBot="1" thickTop="1">
      <c r="A146" s="34" t="s">
        <v>264</v>
      </c>
      <c r="B146" s="57" t="s">
        <v>265</v>
      </c>
      <c r="C146" s="60" t="str">
        <f t="shared" si="0"/>
        <v>RJ98om</v>
      </c>
      <c r="D146" s="42">
        <f t="shared" si="1"/>
        <v>0.6830650298913651</v>
      </c>
      <c r="E146" s="43">
        <f t="shared" si="49"/>
        <v>180.68306502989137</v>
      </c>
      <c r="F146" s="46">
        <f t="shared" si="3"/>
        <v>13339.901199839525</v>
      </c>
      <c r="G146" s="47">
        <f t="shared" si="50"/>
        <v>8289.030312872474</v>
      </c>
      <c r="H146" s="31">
        <v>8</v>
      </c>
      <c r="I146" s="32">
        <v>31</v>
      </c>
      <c r="J146" s="32">
        <v>0</v>
      </c>
      <c r="K146" s="33" t="s">
        <v>5</v>
      </c>
      <c r="L146" s="31">
        <v>179</v>
      </c>
      <c r="M146" s="32">
        <v>13</v>
      </c>
      <c r="N146" s="32">
        <v>0</v>
      </c>
      <c r="O146" s="33" t="s">
        <v>12</v>
      </c>
      <c r="P146" s="7">
        <f t="shared" si="5"/>
        <v>8.516666666666667</v>
      </c>
      <c r="Q146" s="8">
        <f t="shared" si="6"/>
        <v>179.21666666666667</v>
      </c>
      <c r="R146" s="9">
        <f t="shared" si="64"/>
        <v>0.14864387462818374</v>
      </c>
      <c r="S146" s="10">
        <f t="shared" si="64"/>
        <v>3.1279209077825043</v>
      </c>
      <c r="T146" s="25">
        <f t="shared" si="51"/>
        <v>-0.4995255212212093</v>
      </c>
      <c r="U146" s="25">
        <f t="shared" si="60"/>
        <v>2.0938473080897073</v>
      </c>
      <c r="V146" s="26">
        <f t="shared" si="52"/>
        <v>13339.901199839525</v>
      </c>
      <c r="W146" s="27">
        <f t="shared" si="53"/>
        <v>8289.030312872474</v>
      </c>
      <c r="X146" s="28">
        <f t="shared" si="11"/>
        <v>0.999928936973552</v>
      </c>
      <c r="Y146" s="25">
        <f t="shared" si="61"/>
        <v>0.999928936973552</v>
      </c>
      <c r="Z146" s="29">
        <f t="shared" si="54"/>
        <v>0.6830650298913651</v>
      </c>
      <c r="AA146" s="30">
        <f t="shared" si="55"/>
        <v>0.6830650298913651</v>
      </c>
      <c r="AB146" s="15">
        <f t="shared" si="14"/>
        <v>98.51666666666667</v>
      </c>
      <c r="AC146" s="16">
        <f t="shared" si="62"/>
        <v>9</v>
      </c>
      <c r="AD146" s="17">
        <f t="shared" si="56"/>
        <v>8</v>
      </c>
      <c r="AE146" s="18">
        <f t="shared" si="57"/>
        <v>12</v>
      </c>
      <c r="AF146" s="19" t="str">
        <f t="shared" si="17"/>
        <v>J</v>
      </c>
      <c r="AG146" s="20" t="str">
        <f t="shared" si="18"/>
        <v>8</v>
      </c>
      <c r="AH146" s="21" t="str">
        <f t="shared" si="19"/>
        <v>m</v>
      </c>
      <c r="AI146" s="22">
        <f t="shared" si="20"/>
        <v>359.2166666666667</v>
      </c>
      <c r="AJ146" s="16">
        <f t="shared" si="63"/>
        <v>17</v>
      </c>
      <c r="AK146" s="17">
        <f t="shared" si="58"/>
        <v>9.5</v>
      </c>
      <c r="AL146" s="18">
        <f t="shared" si="59"/>
        <v>14</v>
      </c>
      <c r="AM146" s="19" t="str">
        <f t="shared" si="23"/>
        <v>R</v>
      </c>
      <c r="AN146" s="20" t="str">
        <f t="shared" si="24"/>
        <v>9</v>
      </c>
      <c r="AO146" s="21" t="str">
        <f t="shared" si="25"/>
        <v>o</v>
      </c>
    </row>
    <row r="147" spans="1:41" ht="18" thickBot="1" thickTop="1">
      <c r="A147" s="34" t="s">
        <v>266</v>
      </c>
      <c r="B147" s="57" t="s">
        <v>267</v>
      </c>
      <c r="C147" s="60" t="str">
        <f t="shared" si="0"/>
        <v>BJ12ga</v>
      </c>
      <c r="D147" s="42">
        <f t="shared" si="1"/>
        <v>332.59687313126767</v>
      </c>
      <c r="E147" s="43">
        <f t="shared" si="49"/>
        <v>152.59687313126767</v>
      </c>
      <c r="F147" s="46">
        <f t="shared" si="3"/>
        <v>13691.363774544829</v>
      </c>
      <c r="G147" s="47">
        <f t="shared" si="50"/>
        <v>8507.41903194391</v>
      </c>
      <c r="H147" s="31">
        <v>2</v>
      </c>
      <c r="I147" s="32">
        <v>0</v>
      </c>
      <c r="J147" s="32">
        <v>0</v>
      </c>
      <c r="K147" s="33" t="s">
        <v>5</v>
      </c>
      <c r="L147" s="31">
        <v>157</v>
      </c>
      <c r="M147" s="32">
        <v>30</v>
      </c>
      <c r="N147" s="32">
        <v>0</v>
      </c>
      <c r="O147" s="33" t="s">
        <v>7</v>
      </c>
      <c r="P147" s="7">
        <f t="shared" si="5"/>
        <v>2</v>
      </c>
      <c r="Q147" s="8">
        <f t="shared" si="6"/>
        <v>-157.5</v>
      </c>
      <c r="R147" s="9">
        <f t="shared" si="64"/>
        <v>0.03490658503988659</v>
      </c>
      <c r="S147" s="10">
        <f t="shared" si="64"/>
        <v>-2.748893571891069</v>
      </c>
      <c r="T147" s="25">
        <f t="shared" si="51"/>
        <v>-0.546531636420013</v>
      </c>
      <c r="U147" s="25">
        <f t="shared" si="60"/>
        <v>2.1490133063168777</v>
      </c>
      <c r="V147" s="26">
        <f t="shared" si="52"/>
        <v>13691.363774544829</v>
      </c>
      <c r="W147" s="27">
        <f t="shared" si="53"/>
        <v>8507.41903194391</v>
      </c>
      <c r="X147" s="28">
        <f t="shared" si="11"/>
        <v>0.8877902688000786</v>
      </c>
      <c r="Y147" s="25">
        <f t="shared" si="61"/>
        <v>0.8877902688000786</v>
      </c>
      <c r="Z147" s="29">
        <f t="shared" si="54"/>
        <v>27.403126868732336</v>
      </c>
      <c r="AA147" s="30">
        <f t="shared" si="55"/>
        <v>332.59687313126767</v>
      </c>
      <c r="AB147" s="15">
        <f t="shared" si="14"/>
        <v>92</v>
      </c>
      <c r="AC147" s="16">
        <f t="shared" si="62"/>
        <v>9</v>
      </c>
      <c r="AD147" s="17">
        <f t="shared" si="56"/>
        <v>2</v>
      </c>
      <c r="AE147" s="18">
        <f t="shared" si="57"/>
        <v>0</v>
      </c>
      <c r="AF147" s="19" t="str">
        <f t="shared" si="17"/>
        <v>J</v>
      </c>
      <c r="AG147" s="20" t="str">
        <f t="shared" si="18"/>
        <v>2</v>
      </c>
      <c r="AH147" s="21" t="str">
        <f t="shared" si="19"/>
        <v>a</v>
      </c>
      <c r="AI147" s="22">
        <f t="shared" si="20"/>
        <v>22.5</v>
      </c>
      <c r="AJ147" s="16">
        <f t="shared" si="63"/>
        <v>1</v>
      </c>
      <c r="AK147" s="17">
        <f t="shared" si="58"/>
        <v>1</v>
      </c>
      <c r="AL147" s="18">
        <f t="shared" si="59"/>
        <v>6</v>
      </c>
      <c r="AM147" s="19" t="str">
        <f t="shared" si="23"/>
        <v>B</v>
      </c>
      <c r="AN147" s="20" t="str">
        <f t="shared" si="24"/>
        <v>1</v>
      </c>
      <c r="AO147" s="21" t="str">
        <f t="shared" si="25"/>
        <v>g</v>
      </c>
    </row>
    <row r="148" spans="1:41" ht="18" thickBot="1" thickTop="1">
      <c r="A148" s="34" t="s">
        <v>268</v>
      </c>
      <c r="B148" s="57" t="s">
        <v>269</v>
      </c>
      <c r="C148" s="60" t="str">
        <f t="shared" si="0"/>
        <v>JN93eu</v>
      </c>
      <c r="D148" s="42">
        <f t="shared" si="1"/>
        <v>114.24427844976765</v>
      </c>
      <c r="E148" s="43">
        <f t="shared" si="49"/>
        <v>294.24427844976765</v>
      </c>
      <c r="F148" s="46">
        <f t="shared" si="3"/>
        <v>1624.437899129869</v>
      </c>
      <c r="G148" s="47">
        <f t="shared" si="50"/>
        <v>1009.3789140978303</v>
      </c>
      <c r="H148" s="31">
        <v>43</v>
      </c>
      <c r="I148" s="32">
        <v>52</v>
      </c>
      <c r="J148" s="32">
        <v>0</v>
      </c>
      <c r="K148" s="33" t="s">
        <v>5</v>
      </c>
      <c r="L148" s="31">
        <v>18</v>
      </c>
      <c r="M148" s="32">
        <v>25</v>
      </c>
      <c r="N148" s="32">
        <v>0</v>
      </c>
      <c r="O148" s="33" t="s">
        <v>12</v>
      </c>
      <c r="P148" s="7">
        <f t="shared" si="5"/>
        <v>43.86666666666667</v>
      </c>
      <c r="Q148" s="8">
        <f t="shared" si="6"/>
        <v>18.416666666666668</v>
      </c>
      <c r="R148" s="9">
        <f t="shared" si="64"/>
        <v>0.7656177652081793</v>
      </c>
      <c r="S148" s="10">
        <f t="shared" si="64"/>
        <v>0.3214314705756224</v>
      </c>
      <c r="T148" s="25">
        <f t="shared" si="51"/>
        <v>0.9676699113386675</v>
      </c>
      <c r="U148" s="25">
        <f t="shared" si="60"/>
        <v>0.2549737716417939</v>
      </c>
      <c r="V148" s="26">
        <f t="shared" si="52"/>
        <v>1624.437899129869</v>
      </c>
      <c r="W148" s="27">
        <f t="shared" si="53"/>
        <v>1009.3789140978303</v>
      </c>
      <c r="X148" s="28">
        <f t="shared" si="11"/>
        <v>-0.4106278021085232</v>
      </c>
      <c r="Y148" s="25">
        <f t="shared" si="61"/>
        <v>-0.4106278021085232</v>
      </c>
      <c r="Z148" s="29">
        <f t="shared" si="54"/>
        <v>114.24427844976765</v>
      </c>
      <c r="AA148" s="30">
        <f t="shared" si="55"/>
        <v>114.24427844976765</v>
      </c>
      <c r="AB148" s="15">
        <f t="shared" si="14"/>
        <v>133.86666666666667</v>
      </c>
      <c r="AC148" s="16">
        <f t="shared" si="62"/>
        <v>13</v>
      </c>
      <c r="AD148" s="17">
        <f t="shared" si="56"/>
        <v>3</v>
      </c>
      <c r="AE148" s="18">
        <f t="shared" si="57"/>
        <v>20</v>
      </c>
      <c r="AF148" s="19" t="str">
        <f t="shared" si="17"/>
        <v>N</v>
      </c>
      <c r="AG148" s="20" t="str">
        <f t="shared" si="18"/>
        <v>3</v>
      </c>
      <c r="AH148" s="21" t="str">
        <f t="shared" si="19"/>
        <v>u</v>
      </c>
      <c r="AI148" s="22">
        <f t="shared" si="20"/>
        <v>198.41666666666666</v>
      </c>
      <c r="AJ148" s="16">
        <f t="shared" si="63"/>
        <v>9</v>
      </c>
      <c r="AK148" s="17">
        <f t="shared" si="58"/>
        <v>9</v>
      </c>
      <c r="AL148" s="18">
        <f t="shared" si="59"/>
        <v>4</v>
      </c>
      <c r="AM148" s="19" t="str">
        <f t="shared" si="23"/>
        <v>J</v>
      </c>
      <c r="AN148" s="20" t="str">
        <f t="shared" si="24"/>
        <v>9</v>
      </c>
      <c r="AO148" s="21" t="str">
        <f t="shared" si="25"/>
        <v>e</v>
      </c>
    </row>
    <row r="149" spans="1:41" ht="18" thickBot="1" thickTop="1">
      <c r="A149" s="34" t="s">
        <v>270</v>
      </c>
      <c r="B149" s="57" t="s">
        <v>271</v>
      </c>
      <c r="C149" s="60" t="str">
        <f t="shared" si="0"/>
        <v>KN41la</v>
      </c>
      <c r="D149" s="42">
        <f t="shared" si="1"/>
        <v>106.28248881234813</v>
      </c>
      <c r="E149" s="43">
        <f t="shared" si="49"/>
        <v>286.2824888123481</v>
      </c>
      <c r="F149" s="46">
        <f t="shared" si="3"/>
        <v>2503.3881598983526</v>
      </c>
      <c r="G149" s="47">
        <f t="shared" si="50"/>
        <v>1555.533285548855</v>
      </c>
      <c r="H149" s="31">
        <v>41</v>
      </c>
      <c r="I149" s="32">
        <v>1</v>
      </c>
      <c r="J149" s="32">
        <v>0</v>
      </c>
      <c r="K149" s="33" t="s">
        <v>5</v>
      </c>
      <c r="L149" s="31">
        <v>28</v>
      </c>
      <c r="M149" s="32">
        <v>58</v>
      </c>
      <c r="N149" s="32">
        <v>0</v>
      </c>
      <c r="O149" s="33" t="s">
        <v>12</v>
      </c>
      <c r="P149" s="7">
        <f t="shared" si="5"/>
        <v>41.016666666666666</v>
      </c>
      <c r="Q149" s="8">
        <f t="shared" si="6"/>
        <v>28.966666666666665</v>
      </c>
      <c r="R149" s="9">
        <f t="shared" si="64"/>
        <v>0.7158758815263409</v>
      </c>
      <c r="S149" s="10">
        <f t="shared" si="64"/>
        <v>0.5055637066610241</v>
      </c>
      <c r="T149" s="25">
        <f t="shared" si="51"/>
        <v>0.9237892683555377</v>
      </c>
      <c r="U149" s="25">
        <f t="shared" si="60"/>
        <v>0.3929348861871531</v>
      </c>
      <c r="V149" s="26">
        <f t="shared" si="52"/>
        <v>2503.3881598983526</v>
      </c>
      <c r="W149" s="27">
        <f t="shared" si="53"/>
        <v>1555.533285548855</v>
      </c>
      <c r="X149" s="28">
        <f t="shared" si="11"/>
        <v>-0.28037335256000023</v>
      </c>
      <c r="Y149" s="25">
        <f t="shared" si="61"/>
        <v>-0.28037335256000023</v>
      </c>
      <c r="Z149" s="29">
        <f t="shared" si="54"/>
        <v>106.28248881234813</v>
      </c>
      <c r="AA149" s="30">
        <f t="shared" si="55"/>
        <v>106.28248881234813</v>
      </c>
      <c r="AB149" s="15">
        <f t="shared" si="14"/>
        <v>131.01666666666665</v>
      </c>
      <c r="AC149" s="16">
        <f t="shared" si="62"/>
        <v>13</v>
      </c>
      <c r="AD149" s="17">
        <f t="shared" si="56"/>
        <v>1</v>
      </c>
      <c r="AE149" s="18">
        <f t="shared" si="57"/>
        <v>0</v>
      </c>
      <c r="AF149" s="19" t="str">
        <f t="shared" si="17"/>
        <v>N</v>
      </c>
      <c r="AG149" s="20" t="str">
        <f t="shared" si="18"/>
        <v>1</v>
      </c>
      <c r="AH149" s="21" t="str">
        <f t="shared" si="19"/>
        <v>a</v>
      </c>
      <c r="AI149" s="22">
        <f t="shared" si="20"/>
        <v>208.96666666666667</v>
      </c>
      <c r="AJ149" s="16">
        <f t="shared" si="63"/>
        <v>10</v>
      </c>
      <c r="AK149" s="17">
        <f t="shared" si="58"/>
        <v>4</v>
      </c>
      <c r="AL149" s="18">
        <f t="shared" si="59"/>
        <v>11</v>
      </c>
      <c r="AM149" s="19" t="str">
        <f t="shared" si="23"/>
        <v>K</v>
      </c>
      <c r="AN149" s="20" t="str">
        <f t="shared" si="24"/>
        <v>4</v>
      </c>
      <c r="AO149" s="21" t="str">
        <f t="shared" si="25"/>
        <v>l</v>
      </c>
    </row>
    <row r="150" spans="1:41" ht="18" thickBot="1" thickTop="1">
      <c r="A150" s="34" t="s">
        <v>272</v>
      </c>
      <c r="B150" s="57" t="s">
        <v>273</v>
      </c>
      <c r="C150" s="60" t="str">
        <f t="shared" si="0"/>
        <v>KM69kv</v>
      </c>
      <c r="D150" s="42">
        <f t="shared" si="1"/>
        <v>103.88875870426925</v>
      </c>
      <c r="E150" s="43">
        <f t="shared" si="49"/>
        <v>283.88875870426926</v>
      </c>
      <c r="F150" s="46">
        <f t="shared" si="3"/>
        <v>2842.326718588425</v>
      </c>
      <c r="G150" s="47">
        <f t="shared" si="50"/>
        <v>1766.1399418573076</v>
      </c>
      <c r="H150" s="31">
        <v>39</v>
      </c>
      <c r="I150" s="32">
        <v>55</v>
      </c>
      <c r="J150" s="32">
        <v>0</v>
      </c>
      <c r="K150" s="33" t="s">
        <v>5</v>
      </c>
      <c r="L150" s="31">
        <v>32</v>
      </c>
      <c r="M150" s="32">
        <v>55</v>
      </c>
      <c r="N150" s="32">
        <v>0</v>
      </c>
      <c r="O150" s="33" t="s">
        <v>12</v>
      </c>
      <c r="P150" s="7">
        <f t="shared" si="5"/>
        <v>39.916666666666664</v>
      </c>
      <c r="Q150" s="8">
        <f t="shared" si="6"/>
        <v>32.916666666666664</v>
      </c>
      <c r="R150" s="9">
        <f t="shared" si="64"/>
        <v>0.6966772597544032</v>
      </c>
      <c r="S150" s="10">
        <f t="shared" si="64"/>
        <v>0.5745042121148001</v>
      </c>
      <c r="T150" s="25">
        <f t="shared" si="51"/>
        <v>0.9021214715137524</v>
      </c>
      <c r="U150" s="25">
        <f t="shared" si="60"/>
        <v>0.4461350994488189</v>
      </c>
      <c r="V150" s="26">
        <f t="shared" si="52"/>
        <v>2842.326718588425</v>
      </c>
      <c r="W150" s="27">
        <f t="shared" si="53"/>
        <v>1766.1399418573076</v>
      </c>
      <c r="X150" s="28">
        <f t="shared" si="11"/>
        <v>-0.240037585588882</v>
      </c>
      <c r="Y150" s="25">
        <f t="shared" si="61"/>
        <v>-0.240037585588882</v>
      </c>
      <c r="Z150" s="29">
        <f t="shared" si="54"/>
        <v>103.88875870426925</v>
      </c>
      <c r="AA150" s="30">
        <f t="shared" si="55"/>
        <v>103.88875870426925</v>
      </c>
      <c r="AB150" s="15">
        <f t="shared" si="14"/>
        <v>129.91666666666666</v>
      </c>
      <c r="AC150" s="16">
        <f t="shared" si="62"/>
        <v>12</v>
      </c>
      <c r="AD150" s="17">
        <f t="shared" si="56"/>
        <v>9</v>
      </c>
      <c r="AE150" s="18">
        <f t="shared" si="57"/>
        <v>21</v>
      </c>
      <c r="AF150" s="19" t="str">
        <f t="shared" si="17"/>
        <v>M</v>
      </c>
      <c r="AG150" s="20" t="str">
        <f t="shared" si="18"/>
        <v>9</v>
      </c>
      <c r="AH150" s="21" t="str">
        <f t="shared" si="19"/>
        <v>v</v>
      </c>
      <c r="AI150" s="22">
        <f t="shared" si="20"/>
        <v>212.91666666666666</v>
      </c>
      <c r="AJ150" s="16">
        <f t="shared" si="63"/>
        <v>10</v>
      </c>
      <c r="AK150" s="17">
        <f t="shared" si="58"/>
        <v>6</v>
      </c>
      <c r="AL150" s="18">
        <f t="shared" si="59"/>
        <v>10</v>
      </c>
      <c r="AM150" s="19" t="str">
        <f t="shared" si="23"/>
        <v>K</v>
      </c>
      <c r="AN150" s="20" t="str">
        <f t="shared" si="24"/>
        <v>6</v>
      </c>
      <c r="AO150" s="21" t="str">
        <f t="shared" si="25"/>
        <v>k</v>
      </c>
    </row>
    <row r="151" spans="1:41" ht="18" thickBot="1" thickTop="1">
      <c r="A151" s="34" t="s">
        <v>274</v>
      </c>
      <c r="B151" s="57" t="s">
        <v>275</v>
      </c>
      <c r="C151" s="60" t="str">
        <f t="shared" si="0"/>
        <v>LM18qm</v>
      </c>
      <c r="D151" s="42">
        <f t="shared" si="1"/>
        <v>95.97244243200187</v>
      </c>
      <c r="E151" s="43">
        <f t="shared" si="49"/>
        <v>275.97244243200186</v>
      </c>
      <c r="F151" s="46">
        <f t="shared" si="3"/>
        <v>3651.925078086917</v>
      </c>
      <c r="G151" s="47">
        <f t="shared" si="50"/>
        <v>2269.201039732272</v>
      </c>
      <c r="H151" s="31">
        <v>38</v>
      </c>
      <c r="I151" s="32">
        <v>30</v>
      </c>
      <c r="J151" s="32">
        <v>0</v>
      </c>
      <c r="K151" s="33" t="s">
        <v>5</v>
      </c>
      <c r="L151" s="31">
        <v>43</v>
      </c>
      <c r="M151" s="32">
        <v>23</v>
      </c>
      <c r="N151" s="32">
        <v>0</v>
      </c>
      <c r="O151" s="33" t="s">
        <v>12</v>
      </c>
      <c r="P151" s="7">
        <f t="shared" si="5"/>
        <v>38.5</v>
      </c>
      <c r="Q151" s="8">
        <f t="shared" si="6"/>
        <v>43.38333333333333</v>
      </c>
      <c r="R151" s="9">
        <f t="shared" si="64"/>
        <v>0.6719517620178169</v>
      </c>
      <c r="S151" s="10">
        <f t="shared" si="64"/>
        <v>0.7571820071568733</v>
      </c>
      <c r="T151" s="25">
        <f t="shared" si="51"/>
        <v>0.8401640669396282</v>
      </c>
      <c r="U151" s="25">
        <f t="shared" si="60"/>
        <v>0.5732106542280516</v>
      </c>
      <c r="V151" s="26">
        <f t="shared" si="52"/>
        <v>3651.925078086917</v>
      </c>
      <c r="W151" s="27">
        <f t="shared" si="53"/>
        <v>2269.201039732272</v>
      </c>
      <c r="X151" s="28">
        <f t="shared" si="11"/>
        <v>-0.10405011570587805</v>
      </c>
      <c r="Y151" s="25">
        <f t="shared" si="61"/>
        <v>-0.10405011570587805</v>
      </c>
      <c r="Z151" s="29">
        <f t="shared" si="54"/>
        <v>95.97244243200187</v>
      </c>
      <c r="AA151" s="30">
        <f t="shared" si="55"/>
        <v>95.97244243200187</v>
      </c>
      <c r="AB151" s="15">
        <f t="shared" si="14"/>
        <v>128.5</v>
      </c>
      <c r="AC151" s="16">
        <f t="shared" si="62"/>
        <v>12</v>
      </c>
      <c r="AD151" s="17">
        <f t="shared" si="56"/>
        <v>8</v>
      </c>
      <c r="AE151" s="18">
        <f t="shared" si="57"/>
        <v>12</v>
      </c>
      <c r="AF151" s="19" t="str">
        <f t="shared" si="17"/>
        <v>M</v>
      </c>
      <c r="AG151" s="20" t="str">
        <f t="shared" si="18"/>
        <v>8</v>
      </c>
      <c r="AH151" s="21" t="str">
        <f t="shared" si="19"/>
        <v>m</v>
      </c>
      <c r="AI151" s="22">
        <f t="shared" si="20"/>
        <v>223.38333333333333</v>
      </c>
      <c r="AJ151" s="16">
        <f t="shared" si="63"/>
        <v>11</v>
      </c>
      <c r="AK151" s="17">
        <f t="shared" si="58"/>
        <v>1.5</v>
      </c>
      <c r="AL151" s="18">
        <f t="shared" si="59"/>
        <v>16</v>
      </c>
      <c r="AM151" s="19" t="str">
        <f t="shared" si="23"/>
        <v>L</v>
      </c>
      <c r="AN151" s="20" t="str">
        <f t="shared" si="24"/>
        <v>1</v>
      </c>
      <c r="AO151" s="21" t="str">
        <f t="shared" si="25"/>
        <v>q</v>
      </c>
    </row>
    <row r="152" spans="1:41" ht="18" thickBot="1" thickTop="1">
      <c r="A152" s="34" t="s">
        <v>276</v>
      </c>
      <c r="B152" s="57" t="s">
        <v>277</v>
      </c>
      <c r="C152" s="60" t="str">
        <f t="shared" si="0"/>
        <v>HP94ad</v>
      </c>
      <c r="D152" s="42">
        <f t="shared" si="1"/>
        <v>326.3598725208013</v>
      </c>
      <c r="E152" s="43">
        <f t="shared" si="49"/>
        <v>146.35987252080128</v>
      </c>
      <c r="F152" s="46">
        <f t="shared" si="3"/>
        <v>1888.2268023782535</v>
      </c>
      <c r="G152" s="47">
        <f t="shared" si="50"/>
        <v>1173.2897394082565</v>
      </c>
      <c r="H152" s="31">
        <v>64</v>
      </c>
      <c r="I152" s="32">
        <v>9</v>
      </c>
      <c r="J152" s="32">
        <v>0</v>
      </c>
      <c r="K152" s="33" t="s">
        <v>5</v>
      </c>
      <c r="L152" s="31">
        <v>21</v>
      </c>
      <c r="M152" s="32">
        <v>58</v>
      </c>
      <c r="N152" s="32">
        <v>0</v>
      </c>
      <c r="O152" s="33" t="s">
        <v>7</v>
      </c>
      <c r="P152" s="7">
        <f t="shared" si="5"/>
        <v>64.15</v>
      </c>
      <c r="Q152" s="8">
        <f t="shared" si="6"/>
        <v>-21.966666666666665</v>
      </c>
      <c r="R152" s="9">
        <f t="shared" si="64"/>
        <v>1.1196287151543625</v>
      </c>
      <c r="S152" s="10">
        <f t="shared" si="64"/>
        <v>-0.38339065902142105</v>
      </c>
      <c r="T152" s="25">
        <f t="shared" si="51"/>
        <v>0.9564004769505743</v>
      </c>
      <c r="U152" s="25">
        <f t="shared" si="60"/>
        <v>0.2963784025079663</v>
      </c>
      <c r="V152" s="26">
        <f t="shared" si="52"/>
        <v>1888.2268023782535</v>
      </c>
      <c r="W152" s="27">
        <f t="shared" si="53"/>
        <v>1173.2897394082565</v>
      </c>
      <c r="X152" s="28">
        <f t="shared" si="11"/>
        <v>0.832533465026196</v>
      </c>
      <c r="Y152" s="25">
        <f t="shared" si="61"/>
        <v>0.832533465026196</v>
      </c>
      <c r="Z152" s="29">
        <f t="shared" si="54"/>
        <v>33.64012747919873</v>
      </c>
      <c r="AA152" s="30">
        <f t="shared" si="55"/>
        <v>326.3598725208013</v>
      </c>
      <c r="AB152" s="15">
        <f t="shared" si="14"/>
        <v>154.15</v>
      </c>
      <c r="AC152" s="16">
        <f t="shared" si="62"/>
        <v>15</v>
      </c>
      <c r="AD152" s="17">
        <f t="shared" si="56"/>
        <v>4</v>
      </c>
      <c r="AE152" s="18">
        <f t="shared" si="57"/>
        <v>3</v>
      </c>
      <c r="AF152" s="19" t="str">
        <f t="shared" si="17"/>
        <v>P</v>
      </c>
      <c r="AG152" s="20" t="str">
        <f t="shared" si="18"/>
        <v>4</v>
      </c>
      <c r="AH152" s="21" t="str">
        <f t="shared" si="19"/>
        <v>d</v>
      </c>
      <c r="AI152" s="22">
        <f t="shared" si="20"/>
        <v>158.03333333333333</v>
      </c>
      <c r="AJ152" s="16">
        <f t="shared" si="63"/>
        <v>7</v>
      </c>
      <c r="AK152" s="17">
        <f t="shared" si="58"/>
        <v>9</v>
      </c>
      <c r="AL152" s="18">
        <f t="shared" si="59"/>
        <v>0</v>
      </c>
      <c r="AM152" s="19" t="str">
        <f t="shared" si="23"/>
        <v>H</v>
      </c>
      <c r="AN152" s="20" t="str">
        <f t="shared" si="24"/>
        <v>9</v>
      </c>
      <c r="AO152" s="21" t="str">
        <f t="shared" si="25"/>
        <v>a</v>
      </c>
    </row>
    <row r="153" spans="1:41" ht="18" thickBot="1" thickTop="1">
      <c r="A153" s="34" t="s">
        <v>278</v>
      </c>
      <c r="B153" s="57" t="s">
        <v>279</v>
      </c>
      <c r="C153" s="60" t="str">
        <f t="shared" si="0"/>
        <v>EK44rp</v>
      </c>
      <c r="D153" s="42">
        <f t="shared" si="1"/>
        <v>279.48251747254926</v>
      </c>
      <c r="E153" s="43">
        <f t="shared" si="49"/>
        <v>99.48251747254926</v>
      </c>
      <c r="F153" s="46">
        <f t="shared" si="3"/>
        <v>8761.988832901972</v>
      </c>
      <c r="G153" s="47">
        <f t="shared" si="50"/>
        <v>5444.447447470469</v>
      </c>
      <c r="H153" s="31">
        <v>14</v>
      </c>
      <c r="I153" s="32">
        <v>38</v>
      </c>
      <c r="J153" s="32">
        <v>0</v>
      </c>
      <c r="K153" s="33" t="s">
        <v>5</v>
      </c>
      <c r="L153" s="31">
        <v>90</v>
      </c>
      <c r="M153" s="32">
        <v>31</v>
      </c>
      <c r="N153" s="32">
        <v>0</v>
      </c>
      <c r="O153" s="33" t="s">
        <v>7</v>
      </c>
      <c r="P153" s="7">
        <f>(H153+(I153/60)+(J153/3600))*IF(K153="N",1,-1)</f>
        <v>14.633333333333333</v>
      </c>
      <c r="Q153" s="8">
        <f>((L153)+(M153/60)+(N153/3600))*IF(O153="E",1,-1)</f>
        <v>-90.51666666666667</v>
      </c>
      <c r="R153" s="9">
        <f t="shared" si="64"/>
        <v>0.25539984720850356</v>
      </c>
      <c r="S153" s="10">
        <f t="shared" si="64"/>
        <v>-1.579813861263534</v>
      </c>
      <c r="T153" s="25">
        <f t="shared" si="51"/>
        <v>0.19426073988872206</v>
      </c>
      <c r="U153" s="25">
        <f t="shared" si="60"/>
        <v>1.3752925495058816</v>
      </c>
      <c r="V153" s="26">
        <f t="shared" si="52"/>
        <v>8761.988832901972</v>
      </c>
      <c r="W153" s="27">
        <f t="shared" si="53"/>
        <v>5444.447447470469</v>
      </c>
      <c r="X153" s="28">
        <f>(SIN(R153)-SIN($R$5)*T153)/(COS($R$5)*SIN(U153))</f>
        <v>0.16474665515894477</v>
      </c>
      <c r="Y153" s="25">
        <f t="shared" si="61"/>
        <v>0.16474665515894477</v>
      </c>
      <c r="Z153" s="29">
        <f t="shared" si="54"/>
        <v>80.51748252745074</v>
      </c>
      <c r="AA153" s="30">
        <f t="shared" si="55"/>
        <v>279.48251747254926</v>
      </c>
      <c r="AB153" s="15">
        <f>90+P153</f>
        <v>104.63333333333333</v>
      </c>
      <c r="AC153" s="16">
        <f t="shared" si="62"/>
        <v>10</v>
      </c>
      <c r="AD153" s="17">
        <f t="shared" si="56"/>
        <v>4</v>
      </c>
      <c r="AE153" s="18">
        <f t="shared" si="57"/>
        <v>15</v>
      </c>
      <c r="AF153" s="19" t="str">
        <f>CHAR(AC153+CODE("A"))</f>
        <v>K</v>
      </c>
      <c r="AG153" s="20" t="str">
        <f>CHAR(AD153+CODE("0"))</f>
        <v>4</v>
      </c>
      <c r="AH153" s="21" t="str">
        <f>CHAR(AE153+CODE("a"))</f>
        <v>p</v>
      </c>
      <c r="AI153" s="22">
        <f>180+Q153</f>
        <v>89.48333333333333</v>
      </c>
      <c r="AJ153" s="16">
        <f t="shared" si="63"/>
        <v>4</v>
      </c>
      <c r="AK153" s="17">
        <f t="shared" si="58"/>
        <v>4.5</v>
      </c>
      <c r="AL153" s="18">
        <f t="shared" si="59"/>
        <v>17</v>
      </c>
      <c r="AM153" s="19" t="str">
        <f>CHAR(AJ153+CODE("A"))</f>
        <v>E</v>
      </c>
      <c r="AN153" s="20" t="str">
        <f>CHAR(AK153+CODE("0"))</f>
        <v>4</v>
      </c>
      <c r="AO153" s="21" t="str">
        <f>CHAR(AL153+CODE("a"))</f>
        <v>r</v>
      </c>
    </row>
    <row r="154" spans="1:41" ht="18" thickBot="1" thickTop="1">
      <c r="A154" s="34" t="s">
        <v>280</v>
      </c>
      <c r="B154" s="57" t="s">
        <v>281</v>
      </c>
      <c r="C154" s="60" t="str">
        <f t="shared" si="0"/>
        <v>JJ94hi</v>
      </c>
      <c r="D154" s="42">
        <f t="shared" si="1"/>
        <v>155.11470152537714</v>
      </c>
      <c r="E154" s="43">
        <f t="shared" si="49"/>
        <v>335.11470152537714</v>
      </c>
      <c r="F154" s="46">
        <f t="shared" si="3"/>
        <v>5523.470321980236</v>
      </c>
      <c r="G154" s="47">
        <f t="shared" si="50"/>
        <v>3432.125339256368</v>
      </c>
      <c r="H154" s="31">
        <v>4</v>
      </c>
      <c r="I154" s="32">
        <v>22</v>
      </c>
      <c r="J154" s="32">
        <v>0</v>
      </c>
      <c r="K154" s="33" t="s">
        <v>5</v>
      </c>
      <c r="L154" s="31">
        <v>18</v>
      </c>
      <c r="M154" s="32">
        <v>35</v>
      </c>
      <c r="N154" s="32">
        <v>0</v>
      </c>
      <c r="O154" s="33" t="s">
        <v>12</v>
      </c>
      <c r="P154" s="7">
        <f t="shared" si="5"/>
        <v>4.366666666666666</v>
      </c>
      <c r="Q154" s="8">
        <f t="shared" si="6"/>
        <v>18.583333333333332</v>
      </c>
      <c r="R154" s="9">
        <f t="shared" si="64"/>
        <v>0.07621271067041906</v>
      </c>
      <c r="S154" s="10">
        <f t="shared" si="64"/>
        <v>0.32434035266227956</v>
      </c>
      <c r="T154" s="25">
        <f t="shared" si="51"/>
        <v>0.6471389675972166</v>
      </c>
      <c r="U154" s="25">
        <f t="shared" si="60"/>
        <v>0.8669706987882964</v>
      </c>
      <c r="V154" s="26">
        <f t="shared" si="52"/>
        <v>5523.470321980236</v>
      </c>
      <c r="W154" s="27">
        <f t="shared" si="53"/>
        <v>3432.125339256368</v>
      </c>
      <c r="X154" s="28">
        <f t="shared" si="11"/>
        <v>-0.9071520180200905</v>
      </c>
      <c r="Y154" s="25">
        <f t="shared" si="61"/>
        <v>-0.9071520180200905</v>
      </c>
      <c r="Z154" s="29">
        <f t="shared" si="54"/>
        <v>155.11470152537714</v>
      </c>
      <c r="AA154" s="30">
        <f t="shared" si="55"/>
        <v>155.11470152537714</v>
      </c>
      <c r="AB154" s="15">
        <f t="shared" si="14"/>
        <v>94.36666666666666</v>
      </c>
      <c r="AC154" s="16">
        <f t="shared" si="62"/>
        <v>9</v>
      </c>
      <c r="AD154" s="17">
        <f t="shared" si="56"/>
        <v>4</v>
      </c>
      <c r="AE154" s="18">
        <f t="shared" si="57"/>
        <v>8</v>
      </c>
      <c r="AF154" s="19" t="str">
        <f t="shared" si="17"/>
        <v>J</v>
      </c>
      <c r="AG154" s="20" t="str">
        <f t="shared" si="18"/>
        <v>4</v>
      </c>
      <c r="AH154" s="21" t="str">
        <f t="shared" si="19"/>
        <v>i</v>
      </c>
      <c r="AI154" s="22">
        <f t="shared" si="20"/>
        <v>198.58333333333334</v>
      </c>
      <c r="AJ154" s="16">
        <f t="shared" si="63"/>
        <v>9</v>
      </c>
      <c r="AK154" s="17">
        <f t="shared" si="58"/>
        <v>9</v>
      </c>
      <c r="AL154" s="18">
        <f t="shared" si="59"/>
        <v>7</v>
      </c>
      <c r="AM154" s="19" t="str">
        <f t="shared" si="23"/>
        <v>J</v>
      </c>
      <c r="AN154" s="20" t="str">
        <f t="shared" si="24"/>
        <v>9</v>
      </c>
      <c r="AO154" s="21" t="str">
        <f t="shared" si="25"/>
        <v>h</v>
      </c>
    </row>
    <row r="155" spans="1:41" ht="18" thickBot="1" thickTop="1">
      <c r="A155" s="34" t="s">
        <v>282</v>
      </c>
      <c r="B155" s="57" t="s">
        <v>283</v>
      </c>
      <c r="C155" s="60" t="str">
        <f t="shared" si="0"/>
        <v>IJ75xh</v>
      </c>
      <c r="D155" s="42">
        <f t="shared" si="1"/>
        <v>185.3030671832675</v>
      </c>
      <c r="E155" s="43">
        <f t="shared" si="49"/>
        <v>5.303067183267501</v>
      </c>
      <c r="F155" s="46">
        <f t="shared" si="3"/>
        <v>5149.065041260577</v>
      </c>
      <c r="G155" s="47">
        <f t="shared" si="50"/>
        <v>3199.4806835956415</v>
      </c>
      <c r="H155" s="31">
        <v>5</v>
      </c>
      <c r="I155" s="32">
        <v>19</v>
      </c>
      <c r="J155" s="32">
        <v>0</v>
      </c>
      <c r="K155" s="33" t="s">
        <v>5</v>
      </c>
      <c r="L155" s="31">
        <v>4</v>
      </c>
      <c r="M155" s="32">
        <v>2</v>
      </c>
      <c r="N155" s="32">
        <v>0</v>
      </c>
      <c r="O155" s="33" t="s">
        <v>7</v>
      </c>
      <c r="P155" s="7">
        <f t="shared" si="5"/>
        <v>5.316666666666666</v>
      </c>
      <c r="Q155" s="8">
        <f t="shared" si="6"/>
        <v>-4.033333333333333</v>
      </c>
      <c r="R155" s="9">
        <f t="shared" si="64"/>
        <v>0.09279333856436518</v>
      </c>
      <c r="S155" s="10">
        <f t="shared" si="64"/>
        <v>-0.07039494649710462</v>
      </c>
      <c r="T155" s="25">
        <f t="shared" si="51"/>
        <v>0.6907984399149333</v>
      </c>
      <c r="U155" s="25">
        <f t="shared" si="60"/>
        <v>0.8082035851923681</v>
      </c>
      <c r="V155" s="26">
        <f t="shared" si="52"/>
        <v>5149.065041260577</v>
      </c>
      <c r="W155" s="27">
        <f t="shared" si="53"/>
        <v>3199.4806835956415</v>
      </c>
      <c r="X155" s="28">
        <f t="shared" si="11"/>
        <v>-0.9957197519342924</v>
      </c>
      <c r="Y155" s="25">
        <f t="shared" si="61"/>
        <v>-0.9957197519342924</v>
      </c>
      <c r="Z155" s="29">
        <f t="shared" si="54"/>
        <v>174.6969328167325</v>
      </c>
      <c r="AA155" s="30">
        <f t="shared" si="55"/>
        <v>185.3030671832675</v>
      </c>
      <c r="AB155" s="15">
        <f t="shared" si="14"/>
        <v>95.31666666666666</v>
      </c>
      <c r="AC155" s="16">
        <f t="shared" si="62"/>
        <v>9</v>
      </c>
      <c r="AD155" s="17">
        <f t="shared" si="56"/>
        <v>5</v>
      </c>
      <c r="AE155" s="18">
        <f t="shared" si="57"/>
        <v>7</v>
      </c>
      <c r="AF155" s="19" t="str">
        <f t="shared" si="17"/>
        <v>J</v>
      </c>
      <c r="AG155" s="20" t="str">
        <f t="shared" si="18"/>
        <v>5</v>
      </c>
      <c r="AH155" s="21" t="str">
        <f t="shared" si="19"/>
        <v>h</v>
      </c>
      <c r="AI155" s="22">
        <f t="shared" si="20"/>
        <v>175.96666666666667</v>
      </c>
      <c r="AJ155" s="16">
        <f t="shared" si="63"/>
        <v>8</v>
      </c>
      <c r="AK155" s="17">
        <f t="shared" si="58"/>
        <v>7.5</v>
      </c>
      <c r="AL155" s="18">
        <f t="shared" si="59"/>
        <v>23</v>
      </c>
      <c r="AM155" s="19" t="str">
        <f t="shared" si="23"/>
        <v>I</v>
      </c>
      <c r="AN155" s="20" t="str">
        <f t="shared" si="24"/>
        <v>7</v>
      </c>
      <c r="AO155" s="21" t="str">
        <f t="shared" si="25"/>
        <v>x</v>
      </c>
    </row>
    <row r="156" spans="1:41" ht="18" thickBot="1" thickTop="1">
      <c r="A156" s="34" t="s">
        <v>284</v>
      </c>
      <c r="B156" s="57" t="s">
        <v>285</v>
      </c>
      <c r="C156" s="60" t="str">
        <f t="shared" si="0"/>
        <v>IK86mt</v>
      </c>
      <c r="D156" s="42">
        <f t="shared" si="1"/>
        <v>184.70080023659324</v>
      </c>
      <c r="E156" s="43">
        <f t="shared" si="49"/>
        <v>4.700800236593238</v>
      </c>
      <c r="F156" s="46">
        <f t="shared" si="3"/>
        <v>3865.9443516018655</v>
      </c>
      <c r="G156" s="47">
        <f t="shared" si="50"/>
        <v>2402.1864508780227</v>
      </c>
      <c r="H156" s="31">
        <v>16</v>
      </c>
      <c r="I156" s="32">
        <v>49</v>
      </c>
      <c r="J156" s="32">
        <v>0</v>
      </c>
      <c r="K156" s="33" t="s">
        <v>5</v>
      </c>
      <c r="L156" s="31">
        <v>2</v>
      </c>
      <c r="M156" s="32">
        <v>59</v>
      </c>
      <c r="N156" s="32">
        <v>0</v>
      </c>
      <c r="O156" s="33" t="s">
        <v>7</v>
      </c>
      <c r="P156" s="7">
        <f t="shared" si="5"/>
        <v>16.816666666666666</v>
      </c>
      <c r="Q156" s="8">
        <f t="shared" si="6"/>
        <v>-2.9833333333333334</v>
      </c>
      <c r="R156" s="9">
        <f t="shared" si="64"/>
        <v>0.29350620254371307</v>
      </c>
      <c r="S156" s="10">
        <f t="shared" si="64"/>
        <v>-0.05206898935116416</v>
      </c>
      <c r="T156" s="25">
        <f t="shared" si="51"/>
        <v>0.8214750649961489</v>
      </c>
      <c r="U156" s="25">
        <f t="shared" si="60"/>
        <v>0.6068033827659497</v>
      </c>
      <c r="V156" s="26">
        <f t="shared" si="52"/>
        <v>3865.9443516018655</v>
      </c>
      <c r="W156" s="27">
        <f t="shared" si="53"/>
        <v>2402.1864508780227</v>
      </c>
      <c r="X156" s="28">
        <f t="shared" si="11"/>
        <v>-0.9966362423050703</v>
      </c>
      <c r="Y156" s="25">
        <f t="shared" si="61"/>
        <v>-0.9966362423050703</v>
      </c>
      <c r="Z156" s="29">
        <f t="shared" si="54"/>
        <v>175.29919976340676</v>
      </c>
      <c r="AA156" s="30">
        <f t="shared" si="55"/>
        <v>184.70080023659324</v>
      </c>
      <c r="AB156" s="15">
        <f t="shared" si="14"/>
        <v>106.81666666666666</v>
      </c>
      <c r="AC156" s="16">
        <f t="shared" si="62"/>
        <v>10</v>
      </c>
      <c r="AD156" s="17">
        <f t="shared" si="56"/>
        <v>6</v>
      </c>
      <c r="AE156" s="18">
        <f t="shared" si="57"/>
        <v>19</v>
      </c>
      <c r="AF156" s="19" t="str">
        <f t="shared" si="17"/>
        <v>K</v>
      </c>
      <c r="AG156" s="20" t="str">
        <f t="shared" si="18"/>
        <v>6</v>
      </c>
      <c r="AH156" s="21" t="str">
        <f t="shared" si="19"/>
        <v>t</v>
      </c>
      <c r="AI156" s="22">
        <f t="shared" si="20"/>
        <v>177.01666666666668</v>
      </c>
      <c r="AJ156" s="16">
        <f t="shared" si="63"/>
        <v>8</v>
      </c>
      <c r="AK156" s="17">
        <f t="shared" si="58"/>
        <v>8.5</v>
      </c>
      <c r="AL156" s="18">
        <f t="shared" si="59"/>
        <v>12</v>
      </c>
      <c r="AM156" s="19" t="str">
        <f t="shared" si="23"/>
        <v>I</v>
      </c>
      <c r="AN156" s="20" t="str">
        <f t="shared" si="24"/>
        <v>8</v>
      </c>
      <c r="AO156" s="21" t="str">
        <f t="shared" si="25"/>
        <v>m</v>
      </c>
    </row>
    <row r="157" spans="1:41" ht="18" thickBot="1" thickTop="1">
      <c r="A157" s="34" t="s">
        <v>286</v>
      </c>
      <c r="B157" s="57" t="s">
        <v>287</v>
      </c>
      <c r="C157" s="60" t="str">
        <f t="shared" si="0"/>
        <v>NO15mb</v>
      </c>
      <c r="D157" s="42">
        <f t="shared" si="1"/>
        <v>51.1729158770549</v>
      </c>
      <c r="E157" s="43">
        <f t="shared" si="49"/>
        <v>231.1729158770549</v>
      </c>
      <c r="F157" s="46">
        <f t="shared" si="3"/>
        <v>5213.228133861494</v>
      </c>
      <c r="G157" s="47">
        <f t="shared" si="50"/>
        <v>3239.349780942707</v>
      </c>
      <c r="H157" s="31">
        <v>55</v>
      </c>
      <c r="I157" s="32">
        <v>4</v>
      </c>
      <c r="J157" s="32">
        <v>0</v>
      </c>
      <c r="K157" s="33" t="s">
        <v>5</v>
      </c>
      <c r="L157" s="31">
        <v>83</v>
      </c>
      <c r="M157" s="32">
        <v>5</v>
      </c>
      <c r="N157" s="32">
        <v>0</v>
      </c>
      <c r="O157" s="33" t="s">
        <v>12</v>
      </c>
      <c r="P157" s="7">
        <f t="shared" si="5"/>
        <v>55.06666666666667</v>
      </c>
      <c r="Q157" s="8">
        <f t="shared" si="6"/>
        <v>83.08333333333333</v>
      </c>
      <c r="R157" s="9">
        <f t="shared" si="64"/>
        <v>0.9610946414315442</v>
      </c>
      <c r="S157" s="10">
        <f t="shared" si="64"/>
        <v>1.4500777201986221</v>
      </c>
      <c r="T157" s="25">
        <f t="shared" si="51"/>
        <v>0.6834816348817211</v>
      </c>
      <c r="U157" s="25">
        <f t="shared" si="60"/>
        <v>0.818274703164573</v>
      </c>
      <c r="V157" s="26">
        <f t="shared" si="52"/>
        <v>5213.228133861494</v>
      </c>
      <c r="W157" s="27">
        <f t="shared" si="53"/>
        <v>3239.349780942707</v>
      </c>
      <c r="X157" s="28">
        <f t="shared" si="11"/>
        <v>0.6269721399480243</v>
      </c>
      <c r="Y157" s="25">
        <f t="shared" si="61"/>
        <v>0.6269721399480243</v>
      </c>
      <c r="Z157" s="29">
        <f t="shared" si="54"/>
        <v>51.1729158770549</v>
      </c>
      <c r="AA157" s="30">
        <f t="shared" si="55"/>
        <v>51.1729158770549</v>
      </c>
      <c r="AB157" s="15">
        <f t="shared" si="14"/>
        <v>145.06666666666666</v>
      </c>
      <c r="AC157" s="16">
        <f t="shared" si="62"/>
        <v>14</v>
      </c>
      <c r="AD157" s="17">
        <f t="shared" si="56"/>
        <v>5</v>
      </c>
      <c r="AE157" s="18">
        <f t="shared" si="57"/>
        <v>1</v>
      </c>
      <c r="AF157" s="19" t="str">
        <f t="shared" si="17"/>
        <v>O</v>
      </c>
      <c r="AG157" s="20" t="str">
        <f t="shared" si="18"/>
        <v>5</v>
      </c>
      <c r="AH157" s="21" t="str">
        <f t="shared" si="19"/>
        <v>b</v>
      </c>
      <c r="AI157" s="22">
        <f t="shared" si="20"/>
        <v>263.0833333333333</v>
      </c>
      <c r="AJ157" s="16">
        <f t="shared" si="63"/>
        <v>13</v>
      </c>
      <c r="AK157" s="17">
        <f t="shared" si="58"/>
        <v>1.5</v>
      </c>
      <c r="AL157" s="18">
        <f t="shared" si="59"/>
        <v>12</v>
      </c>
      <c r="AM157" s="19" t="str">
        <f t="shared" si="23"/>
        <v>N</v>
      </c>
      <c r="AN157" s="20" t="str">
        <f t="shared" si="24"/>
        <v>1</v>
      </c>
      <c r="AO157" s="21" t="str">
        <f t="shared" si="25"/>
        <v>m</v>
      </c>
    </row>
    <row r="158" spans="1:41" ht="18" thickBot="1" thickTop="1">
      <c r="A158" s="34" t="s">
        <v>286</v>
      </c>
      <c r="B158" s="57" t="s">
        <v>288</v>
      </c>
      <c r="C158" s="60" t="str">
        <f t="shared" si="0"/>
        <v>QO93ir</v>
      </c>
      <c r="D158" s="42">
        <f t="shared" si="1"/>
        <v>12.85023438390655</v>
      </c>
      <c r="E158" s="43">
        <f t="shared" si="49"/>
        <v>192.85023438390655</v>
      </c>
      <c r="F158" s="46">
        <f t="shared" si="3"/>
        <v>8150.531267042735</v>
      </c>
      <c r="G158" s="47">
        <f t="shared" si="50"/>
        <v>5064.50533076998</v>
      </c>
      <c r="H158" s="31">
        <v>53</v>
      </c>
      <c r="I158" s="32">
        <v>43</v>
      </c>
      <c r="J158" s="32">
        <v>0</v>
      </c>
      <c r="K158" s="33" t="s">
        <v>5</v>
      </c>
      <c r="L158" s="31">
        <v>158</v>
      </c>
      <c r="M158" s="32">
        <v>43</v>
      </c>
      <c r="N158" s="32">
        <v>0</v>
      </c>
      <c r="O158" s="33" t="s">
        <v>12</v>
      </c>
      <c r="P158" s="7">
        <f>(H158+(I158/60)+(J158/3600))*IF(K158="N",1,-1)</f>
        <v>53.71666666666667</v>
      </c>
      <c r="Q158" s="8">
        <f>((L158)+(M158/60)+(N158/3600))*IF(O158="E",1,-1)</f>
        <v>158.71666666666667</v>
      </c>
      <c r="R158" s="9">
        <f t="shared" si="64"/>
        <v>0.9375326965296207</v>
      </c>
      <c r="S158" s="10">
        <f t="shared" si="64"/>
        <v>2.770128411123667</v>
      </c>
      <c r="T158" s="25">
        <f t="shared" si="51"/>
        <v>0.2873690676265351</v>
      </c>
      <c r="U158" s="25">
        <f t="shared" si="60"/>
        <v>1.279317417523581</v>
      </c>
      <c r="V158" s="26">
        <f t="shared" si="52"/>
        <v>8150.531267042735</v>
      </c>
      <c r="W158" s="27">
        <f t="shared" si="53"/>
        <v>5064.50533076998</v>
      </c>
      <c r="X158" s="28">
        <f>(SIN(R158)-SIN($R$5)*T158)/(COS($R$5)*SIN(U158))</f>
        <v>0.9749547356908476</v>
      </c>
      <c r="Y158" s="25">
        <f t="shared" si="61"/>
        <v>0.9749547356908476</v>
      </c>
      <c r="Z158" s="29">
        <f t="shared" si="54"/>
        <v>12.85023438390655</v>
      </c>
      <c r="AA158" s="30">
        <f t="shared" si="55"/>
        <v>12.85023438390655</v>
      </c>
      <c r="AB158" s="15">
        <f>90+P158</f>
        <v>143.71666666666667</v>
      </c>
      <c r="AC158" s="16">
        <f t="shared" si="62"/>
        <v>14</v>
      </c>
      <c r="AD158" s="17">
        <f t="shared" si="56"/>
        <v>3</v>
      </c>
      <c r="AE158" s="18">
        <f t="shared" si="57"/>
        <v>17</v>
      </c>
      <c r="AF158" s="19" t="str">
        <f>CHAR(AC158+CODE("A"))</f>
        <v>O</v>
      </c>
      <c r="AG158" s="20" t="str">
        <f>CHAR(AD158+CODE("0"))</f>
        <v>3</v>
      </c>
      <c r="AH158" s="21" t="str">
        <f>CHAR(AE158+CODE("a"))</f>
        <v>r</v>
      </c>
      <c r="AI158" s="22">
        <f>180+Q158</f>
        <v>338.7166666666667</v>
      </c>
      <c r="AJ158" s="16">
        <f t="shared" si="63"/>
        <v>16</v>
      </c>
      <c r="AK158" s="17">
        <f t="shared" si="58"/>
        <v>9</v>
      </c>
      <c r="AL158" s="18">
        <f t="shared" si="59"/>
        <v>8</v>
      </c>
      <c r="AM158" s="19" t="str">
        <f>CHAR(AJ158+CODE("A"))</f>
        <v>Q</v>
      </c>
      <c r="AN158" s="20" t="str">
        <f>CHAR(AK158+CODE("0"))</f>
        <v>9</v>
      </c>
      <c r="AO158" s="21" t="str">
        <f>CHAR(AL158+CODE("a"))</f>
        <v>i</v>
      </c>
    </row>
    <row r="159" spans="1:41" ht="18" thickBot="1" thickTop="1">
      <c r="A159" s="34" t="s">
        <v>286</v>
      </c>
      <c r="B159" s="57" t="s">
        <v>289</v>
      </c>
      <c r="C159" s="60" t="str">
        <f t="shared" si="0"/>
        <v>PN63ad</v>
      </c>
      <c r="D159" s="42">
        <f t="shared" si="1"/>
        <v>33.74005834972775</v>
      </c>
      <c r="E159" s="43">
        <f t="shared" si="49"/>
        <v>213.74005834972775</v>
      </c>
      <c r="F159" s="46">
        <f t="shared" si="3"/>
        <v>8524.552345113612</v>
      </c>
      <c r="G159" s="47">
        <f t="shared" si="50"/>
        <v>5296.911253972772</v>
      </c>
      <c r="H159" s="31">
        <v>43</v>
      </c>
      <c r="I159" s="32">
        <v>10</v>
      </c>
      <c r="J159" s="32">
        <v>0</v>
      </c>
      <c r="K159" s="33" t="s">
        <v>5</v>
      </c>
      <c r="L159" s="31">
        <v>132</v>
      </c>
      <c r="M159" s="32">
        <v>0</v>
      </c>
      <c r="N159" s="32">
        <v>0</v>
      </c>
      <c r="O159" s="33" t="s">
        <v>12</v>
      </c>
      <c r="P159" s="7">
        <f t="shared" si="5"/>
        <v>43.166666666666664</v>
      </c>
      <c r="Q159" s="8">
        <f t="shared" si="6"/>
        <v>132</v>
      </c>
      <c r="R159" s="9">
        <f t="shared" si="64"/>
        <v>0.7534004604442189</v>
      </c>
      <c r="S159" s="10">
        <f t="shared" si="64"/>
        <v>2.303834612632515</v>
      </c>
      <c r="T159" s="25">
        <f t="shared" si="51"/>
        <v>0.23067574532129526</v>
      </c>
      <c r="U159" s="25">
        <f t="shared" si="60"/>
        <v>1.338024226198966</v>
      </c>
      <c r="V159" s="26">
        <f t="shared" si="52"/>
        <v>8524.552345113612</v>
      </c>
      <c r="W159" s="27">
        <f t="shared" si="53"/>
        <v>5296.911253972772</v>
      </c>
      <c r="X159" s="28">
        <f t="shared" si="11"/>
        <v>0.8315659992934614</v>
      </c>
      <c r="Y159" s="25">
        <f t="shared" si="61"/>
        <v>0.8315659992934614</v>
      </c>
      <c r="Z159" s="29">
        <f t="shared" si="54"/>
        <v>33.74005834972775</v>
      </c>
      <c r="AA159" s="30">
        <f t="shared" si="55"/>
        <v>33.74005834972775</v>
      </c>
      <c r="AB159" s="15">
        <f t="shared" si="14"/>
        <v>133.16666666666666</v>
      </c>
      <c r="AC159" s="16">
        <f t="shared" si="62"/>
        <v>13</v>
      </c>
      <c r="AD159" s="17">
        <f t="shared" si="56"/>
        <v>3</v>
      </c>
      <c r="AE159" s="18">
        <f t="shared" si="57"/>
        <v>3</v>
      </c>
      <c r="AF159" s="19" t="str">
        <f t="shared" si="17"/>
        <v>N</v>
      </c>
      <c r="AG159" s="20" t="str">
        <f t="shared" si="18"/>
        <v>3</v>
      </c>
      <c r="AH159" s="21" t="str">
        <f t="shared" si="19"/>
        <v>d</v>
      </c>
      <c r="AI159" s="22">
        <f t="shared" si="20"/>
        <v>312</v>
      </c>
      <c r="AJ159" s="16">
        <f t="shared" si="63"/>
        <v>15</v>
      </c>
      <c r="AK159" s="17">
        <f t="shared" si="58"/>
        <v>6</v>
      </c>
      <c r="AL159" s="18">
        <f t="shared" si="59"/>
        <v>0</v>
      </c>
      <c r="AM159" s="19" t="str">
        <f t="shared" si="23"/>
        <v>P</v>
      </c>
      <c r="AN159" s="20" t="str">
        <f t="shared" si="24"/>
        <v>6</v>
      </c>
      <c r="AO159" s="21" t="str">
        <f t="shared" si="25"/>
        <v>a</v>
      </c>
    </row>
    <row r="160" spans="1:41" ht="18" thickBot="1" thickTop="1">
      <c r="A160" s="34" t="s">
        <v>286</v>
      </c>
      <c r="B160" s="57" t="s">
        <v>290</v>
      </c>
      <c r="C160" s="60" t="str">
        <f t="shared" si="0"/>
        <v>PP42wd</v>
      </c>
      <c r="D160" s="42">
        <f t="shared" si="1"/>
        <v>24.479845232928955</v>
      </c>
      <c r="E160" s="43">
        <f t="shared" si="49"/>
        <v>204.47984523292897</v>
      </c>
      <c r="F160" s="46">
        <f t="shared" si="3"/>
        <v>6632.341663113526</v>
      </c>
      <c r="G160" s="47">
        <f t="shared" si="50"/>
        <v>4121.146046534167</v>
      </c>
      <c r="H160" s="31">
        <v>62</v>
      </c>
      <c r="I160" s="32">
        <v>10</v>
      </c>
      <c r="J160" s="32">
        <v>0</v>
      </c>
      <c r="K160" s="33" t="s">
        <v>5</v>
      </c>
      <c r="L160" s="31">
        <v>129</v>
      </c>
      <c r="M160" s="32">
        <v>50</v>
      </c>
      <c r="N160" s="32">
        <v>0</v>
      </c>
      <c r="O160" s="33" t="s">
        <v>12</v>
      </c>
      <c r="P160" s="7">
        <f t="shared" si="5"/>
        <v>62.166666666666664</v>
      </c>
      <c r="Q160" s="8">
        <f t="shared" si="6"/>
        <v>129.83333333333334</v>
      </c>
      <c r="R160" s="9">
        <f t="shared" si="64"/>
        <v>1.0850130183231415</v>
      </c>
      <c r="S160" s="10">
        <f t="shared" si="64"/>
        <v>2.2660191455059713</v>
      </c>
      <c r="T160" s="25">
        <f t="shared" si="51"/>
        <v>0.5053399024741756</v>
      </c>
      <c r="U160" s="25">
        <f t="shared" si="60"/>
        <v>1.04102050904309</v>
      </c>
      <c r="V160" s="26">
        <f t="shared" si="52"/>
        <v>6632.341663113526</v>
      </c>
      <c r="W160" s="27">
        <f t="shared" si="53"/>
        <v>4121.146046534167</v>
      </c>
      <c r="X160" s="28">
        <f t="shared" si="11"/>
        <v>0.9101070899909077</v>
      </c>
      <c r="Y160" s="25">
        <f t="shared" si="61"/>
        <v>0.9101070899909077</v>
      </c>
      <c r="Z160" s="29">
        <f t="shared" si="54"/>
        <v>24.479845232928955</v>
      </c>
      <c r="AA160" s="30">
        <f t="shared" si="55"/>
        <v>24.479845232928955</v>
      </c>
      <c r="AB160" s="15">
        <f t="shared" si="14"/>
        <v>152.16666666666666</v>
      </c>
      <c r="AC160" s="16">
        <f t="shared" si="62"/>
        <v>15</v>
      </c>
      <c r="AD160" s="17">
        <f t="shared" si="56"/>
        <v>2</v>
      </c>
      <c r="AE160" s="18">
        <f t="shared" si="57"/>
        <v>3</v>
      </c>
      <c r="AF160" s="19" t="str">
        <f t="shared" si="17"/>
        <v>P</v>
      </c>
      <c r="AG160" s="20" t="str">
        <f t="shared" si="18"/>
        <v>2</v>
      </c>
      <c r="AH160" s="21" t="str">
        <f t="shared" si="19"/>
        <v>d</v>
      </c>
      <c r="AI160" s="22">
        <f t="shared" si="20"/>
        <v>309.83333333333337</v>
      </c>
      <c r="AJ160" s="16">
        <f t="shared" si="63"/>
        <v>15</v>
      </c>
      <c r="AK160" s="17">
        <f t="shared" si="58"/>
        <v>4.5</v>
      </c>
      <c r="AL160" s="18">
        <f t="shared" si="59"/>
        <v>22</v>
      </c>
      <c r="AM160" s="19" t="str">
        <f t="shared" si="23"/>
        <v>P</v>
      </c>
      <c r="AN160" s="20" t="str">
        <f t="shared" si="24"/>
        <v>4</v>
      </c>
      <c r="AO160" s="21" t="str">
        <f t="shared" si="25"/>
        <v>w</v>
      </c>
    </row>
    <row r="161" spans="1:41" ht="18" thickBot="1" thickTop="1">
      <c r="A161" s="34" t="s">
        <v>291</v>
      </c>
      <c r="B161" s="57" t="s">
        <v>292</v>
      </c>
      <c r="C161" s="60" t="str">
        <f t="shared" si="0"/>
        <v>LP04hm</v>
      </c>
      <c r="D161" s="42">
        <f t="shared" si="1"/>
        <v>42.46695647407673</v>
      </c>
      <c r="E161" s="43">
        <f t="shared" si="49"/>
        <v>222.46695647407674</v>
      </c>
      <c r="F161" s="46">
        <f t="shared" si="3"/>
        <v>2737.438676940144</v>
      </c>
      <c r="G161" s="47">
        <f t="shared" si="50"/>
        <v>1700.9655343668765</v>
      </c>
      <c r="H161" s="31">
        <v>64</v>
      </c>
      <c r="I161" s="32">
        <v>32</v>
      </c>
      <c r="J161" s="32">
        <v>0</v>
      </c>
      <c r="K161" s="33" t="s">
        <v>5</v>
      </c>
      <c r="L161" s="31">
        <v>40</v>
      </c>
      <c r="M161" s="32">
        <v>40</v>
      </c>
      <c r="N161" s="32">
        <v>0</v>
      </c>
      <c r="O161" s="33" t="s">
        <v>12</v>
      </c>
      <c r="P161" s="7">
        <f t="shared" si="5"/>
        <v>64.53333333333333</v>
      </c>
      <c r="Q161" s="8">
        <f t="shared" si="6"/>
        <v>40.666666666666664</v>
      </c>
      <c r="R161" s="9">
        <f t="shared" si="64"/>
        <v>1.126319143953674</v>
      </c>
      <c r="S161" s="10">
        <f t="shared" si="64"/>
        <v>0.7097672291443606</v>
      </c>
      <c r="T161" s="25">
        <f t="shared" si="51"/>
        <v>0.9091025413101367</v>
      </c>
      <c r="U161" s="25">
        <f t="shared" si="60"/>
        <v>0.42967174335899294</v>
      </c>
      <c r="V161" s="26">
        <f t="shared" si="52"/>
        <v>2737.438676940144</v>
      </c>
      <c r="W161" s="27">
        <f t="shared" si="53"/>
        <v>1700.9655343668765</v>
      </c>
      <c r="X161" s="28">
        <f t="shared" si="11"/>
        <v>0.7376668394299556</v>
      </c>
      <c r="Y161" s="25">
        <f t="shared" si="61"/>
        <v>0.7376668394299556</v>
      </c>
      <c r="Z161" s="29">
        <f t="shared" si="54"/>
        <v>42.46695647407673</v>
      </c>
      <c r="AA161" s="30">
        <f t="shared" si="55"/>
        <v>42.46695647407673</v>
      </c>
      <c r="AB161" s="15">
        <f t="shared" si="14"/>
        <v>154.53333333333333</v>
      </c>
      <c r="AC161" s="16">
        <f t="shared" si="62"/>
        <v>15</v>
      </c>
      <c r="AD161" s="17">
        <f t="shared" si="56"/>
        <v>4</v>
      </c>
      <c r="AE161" s="18">
        <f t="shared" si="57"/>
        <v>12</v>
      </c>
      <c r="AF161" s="19" t="str">
        <f t="shared" si="17"/>
        <v>P</v>
      </c>
      <c r="AG161" s="20" t="str">
        <f t="shared" si="18"/>
        <v>4</v>
      </c>
      <c r="AH161" s="21" t="str">
        <f t="shared" si="19"/>
        <v>m</v>
      </c>
      <c r="AI161" s="22">
        <f t="shared" si="20"/>
        <v>220.66666666666666</v>
      </c>
      <c r="AJ161" s="16">
        <f t="shared" si="63"/>
        <v>11</v>
      </c>
      <c r="AK161" s="17">
        <f t="shared" si="58"/>
        <v>0</v>
      </c>
      <c r="AL161" s="18">
        <f t="shared" si="59"/>
        <v>7</v>
      </c>
      <c r="AM161" s="19" t="str">
        <f t="shared" si="23"/>
        <v>L</v>
      </c>
      <c r="AN161" s="20" t="str">
        <f t="shared" si="24"/>
        <v>0</v>
      </c>
      <c r="AO161" s="21" t="str">
        <f t="shared" si="25"/>
        <v>h</v>
      </c>
    </row>
    <row r="162" spans="1:41" ht="18" thickBot="1" thickTop="1">
      <c r="A162" s="34" t="s">
        <v>291</v>
      </c>
      <c r="B162" s="57" t="s">
        <v>293</v>
      </c>
      <c r="C162" s="60" t="str">
        <f t="shared" si="0"/>
        <v>KO59dw</v>
      </c>
      <c r="D162" s="42">
        <f t="shared" si="1"/>
        <v>51.71043153264692</v>
      </c>
      <c r="E162" s="43">
        <f t="shared" si="49"/>
        <v>231.7104315326469</v>
      </c>
      <c r="F162" s="46">
        <f t="shared" si="3"/>
        <v>2100.967536019302</v>
      </c>
      <c r="G162" s="47">
        <f t="shared" si="50"/>
        <v>1305.480702708239</v>
      </c>
      <c r="H162" s="31">
        <v>59</v>
      </c>
      <c r="I162" s="32">
        <v>56</v>
      </c>
      <c r="J162" s="32">
        <v>0</v>
      </c>
      <c r="K162" s="33" t="s">
        <v>5</v>
      </c>
      <c r="L162" s="31">
        <v>30</v>
      </c>
      <c r="M162" s="32">
        <v>18</v>
      </c>
      <c r="N162" s="32">
        <v>0</v>
      </c>
      <c r="O162" s="33" t="s">
        <v>12</v>
      </c>
      <c r="P162" s="7">
        <f t="shared" si="5"/>
        <v>59.93333333333333</v>
      </c>
      <c r="Q162" s="8">
        <f t="shared" si="6"/>
        <v>30.3</v>
      </c>
      <c r="R162" s="9">
        <f t="shared" si="64"/>
        <v>1.046033998361935</v>
      </c>
      <c r="S162" s="10">
        <f t="shared" si="64"/>
        <v>0.5288347633542818</v>
      </c>
      <c r="T162" s="25">
        <f t="shared" si="51"/>
        <v>0.946116702727207</v>
      </c>
      <c r="U162" s="25">
        <f t="shared" si="60"/>
        <v>0.32977044985391646</v>
      </c>
      <c r="V162" s="26">
        <f t="shared" si="52"/>
        <v>2100.967536019302</v>
      </c>
      <c r="W162" s="27">
        <f t="shared" si="53"/>
        <v>1305.480702708239</v>
      </c>
      <c r="X162" s="28">
        <f t="shared" si="11"/>
        <v>0.6196361415351558</v>
      </c>
      <c r="Y162" s="25">
        <f t="shared" si="61"/>
        <v>0.6196361415351558</v>
      </c>
      <c r="Z162" s="29">
        <f t="shared" si="54"/>
        <v>51.71043153264692</v>
      </c>
      <c r="AA162" s="30">
        <f t="shared" si="55"/>
        <v>51.71043153264692</v>
      </c>
      <c r="AB162" s="15">
        <f t="shared" si="14"/>
        <v>149.93333333333334</v>
      </c>
      <c r="AC162" s="16">
        <f t="shared" si="62"/>
        <v>14</v>
      </c>
      <c r="AD162" s="17">
        <f t="shared" si="56"/>
        <v>9</v>
      </c>
      <c r="AE162" s="18">
        <f t="shared" si="57"/>
        <v>22</v>
      </c>
      <c r="AF162" s="19" t="str">
        <f t="shared" si="17"/>
        <v>O</v>
      </c>
      <c r="AG162" s="20" t="str">
        <f t="shared" si="18"/>
        <v>9</v>
      </c>
      <c r="AH162" s="21" t="str">
        <f t="shared" si="19"/>
        <v>w</v>
      </c>
      <c r="AI162" s="22">
        <f t="shared" si="20"/>
        <v>210.3</v>
      </c>
      <c r="AJ162" s="16">
        <f t="shared" si="63"/>
        <v>10</v>
      </c>
      <c r="AK162" s="17">
        <f t="shared" si="58"/>
        <v>5</v>
      </c>
      <c r="AL162" s="18">
        <f t="shared" si="59"/>
        <v>3</v>
      </c>
      <c r="AM162" s="19" t="str">
        <f t="shared" si="23"/>
        <v>K</v>
      </c>
      <c r="AN162" s="20" t="str">
        <f t="shared" si="24"/>
        <v>5</v>
      </c>
      <c r="AO162" s="21" t="str">
        <f t="shared" si="25"/>
        <v>d</v>
      </c>
    </row>
    <row r="163" spans="1:41" ht="18" thickBot="1" thickTop="1">
      <c r="A163" s="34" t="s">
        <v>294</v>
      </c>
      <c r="B163" s="57" t="s">
        <v>295</v>
      </c>
      <c r="C163" s="60" t="str">
        <f t="shared" si="0"/>
        <v>KO85ts</v>
      </c>
      <c r="D163" s="42">
        <f t="shared" si="1"/>
        <v>64.25847412826754</v>
      </c>
      <c r="E163" s="43">
        <f t="shared" si="49"/>
        <v>244.25847412826755</v>
      </c>
      <c r="F163" s="46">
        <f t="shared" si="3"/>
        <v>2502.833616211144</v>
      </c>
      <c r="G163" s="47">
        <f t="shared" si="50"/>
        <v>1555.1887080767865</v>
      </c>
      <c r="H163" s="31">
        <v>55</v>
      </c>
      <c r="I163" s="32">
        <v>45</v>
      </c>
      <c r="J163" s="32">
        <v>0</v>
      </c>
      <c r="K163" s="33" t="s">
        <v>5</v>
      </c>
      <c r="L163" s="31">
        <v>37</v>
      </c>
      <c r="M163" s="32">
        <v>36</v>
      </c>
      <c r="N163" s="32">
        <v>0</v>
      </c>
      <c r="O163" s="33" t="s">
        <v>12</v>
      </c>
      <c r="P163" s="7">
        <f t="shared" si="5"/>
        <v>55.75</v>
      </c>
      <c r="Q163" s="8">
        <f t="shared" si="6"/>
        <v>37.6</v>
      </c>
      <c r="R163" s="9">
        <f t="shared" si="64"/>
        <v>0.9730210579868387</v>
      </c>
      <c r="S163" s="10">
        <f t="shared" si="64"/>
        <v>0.6562437987498679</v>
      </c>
      <c r="T163" s="25">
        <f t="shared" si="51"/>
        <v>0.9238225932951959</v>
      </c>
      <c r="U163" s="25">
        <f t="shared" si="60"/>
        <v>0.39284784432760067</v>
      </c>
      <c r="V163" s="26">
        <f t="shared" si="52"/>
        <v>2502.833616211144</v>
      </c>
      <c r="W163" s="27">
        <f t="shared" si="53"/>
        <v>1555.1887080767865</v>
      </c>
      <c r="X163" s="28">
        <f t="shared" si="11"/>
        <v>0.43431203808703805</v>
      </c>
      <c r="Y163" s="25">
        <f t="shared" si="61"/>
        <v>0.43431203808703805</v>
      </c>
      <c r="Z163" s="29">
        <f t="shared" si="54"/>
        <v>64.25847412826754</v>
      </c>
      <c r="AA163" s="30">
        <f t="shared" si="55"/>
        <v>64.25847412826754</v>
      </c>
      <c r="AB163" s="15">
        <f t="shared" si="14"/>
        <v>145.75</v>
      </c>
      <c r="AC163" s="16">
        <f t="shared" si="62"/>
        <v>14</v>
      </c>
      <c r="AD163" s="17">
        <f t="shared" si="56"/>
        <v>5</v>
      </c>
      <c r="AE163" s="18">
        <f t="shared" si="57"/>
        <v>18</v>
      </c>
      <c r="AF163" s="19" t="str">
        <f t="shared" si="17"/>
        <v>O</v>
      </c>
      <c r="AG163" s="20" t="str">
        <f t="shared" si="18"/>
        <v>5</v>
      </c>
      <c r="AH163" s="21" t="str">
        <f t="shared" si="19"/>
        <v>s</v>
      </c>
      <c r="AI163" s="22">
        <f t="shared" si="20"/>
        <v>217.6</v>
      </c>
      <c r="AJ163" s="16">
        <f t="shared" si="63"/>
        <v>10</v>
      </c>
      <c r="AK163" s="17">
        <f t="shared" si="58"/>
        <v>8.5</v>
      </c>
      <c r="AL163" s="18">
        <f t="shared" si="59"/>
        <v>19</v>
      </c>
      <c r="AM163" s="19" t="str">
        <f t="shared" si="23"/>
        <v>K</v>
      </c>
      <c r="AN163" s="20" t="str">
        <f t="shared" si="24"/>
        <v>8</v>
      </c>
      <c r="AO163" s="21" t="str">
        <f t="shared" si="25"/>
        <v>t</v>
      </c>
    </row>
    <row r="164" spans="1:41" ht="18" thickBot="1" thickTop="1">
      <c r="A164" s="34" t="s">
        <v>296</v>
      </c>
      <c r="B164" s="57" t="s">
        <v>297</v>
      </c>
      <c r="C164" s="60" t="str">
        <f t="shared" si="0"/>
        <v>LN46ai</v>
      </c>
      <c r="D164" s="42">
        <f t="shared" si="1"/>
        <v>79.99901053999092</v>
      </c>
      <c r="E164" s="43">
        <f t="shared" si="49"/>
        <v>259.99901053999093</v>
      </c>
      <c r="F164" s="46">
        <f t="shared" si="3"/>
        <v>3504.64552304855</v>
      </c>
      <c r="G164" s="47">
        <f t="shared" si="50"/>
        <v>2177.6857670258983</v>
      </c>
      <c r="H164" s="31">
        <v>46</v>
      </c>
      <c r="I164" s="32">
        <v>22</v>
      </c>
      <c r="J164" s="32">
        <v>0</v>
      </c>
      <c r="K164" s="33" t="s">
        <v>5</v>
      </c>
      <c r="L164" s="31">
        <v>48</v>
      </c>
      <c r="M164" s="32">
        <v>4</v>
      </c>
      <c r="N164" s="32">
        <v>0</v>
      </c>
      <c r="O164" s="33" t="s">
        <v>12</v>
      </c>
      <c r="P164" s="7">
        <f>(H164+(I164/60)+(J164/3600))*IF(K164="N",1,-1)</f>
        <v>46.36666666666667</v>
      </c>
      <c r="Q164" s="8">
        <f>((L164)+(M164/60)+(N164/3600))*IF(O164="E",1,-1)</f>
        <v>48.06666666666667</v>
      </c>
      <c r="R164" s="9">
        <f t="shared" si="64"/>
        <v>0.8092509965080374</v>
      </c>
      <c r="S164" s="10">
        <f t="shared" si="64"/>
        <v>0.8389215937919411</v>
      </c>
      <c r="T164" s="25">
        <f t="shared" si="51"/>
        <v>0.8524756606531572</v>
      </c>
      <c r="U164" s="25">
        <f t="shared" si="60"/>
        <v>0.5500934740305368</v>
      </c>
      <c r="V164" s="26">
        <f t="shared" si="52"/>
        <v>3504.64552304855</v>
      </c>
      <c r="W164" s="27">
        <f t="shared" si="53"/>
        <v>2177.6857670258983</v>
      </c>
      <c r="X164" s="28">
        <f>(SIN(R164)-SIN($R$5)*T164)/(COS($R$5)*SIN(U164))</f>
        <v>0.17366518461600883</v>
      </c>
      <c r="Y164" s="25">
        <f t="shared" si="61"/>
        <v>0.17366518461600883</v>
      </c>
      <c r="Z164" s="29">
        <f t="shared" si="54"/>
        <v>79.99901053999092</v>
      </c>
      <c r="AA164" s="30">
        <f t="shared" si="55"/>
        <v>79.99901053999092</v>
      </c>
      <c r="AB164" s="15">
        <f>90+P164</f>
        <v>136.36666666666667</v>
      </c>
      <c r="AC164" s="16">
        <f t="shared" si="62"/>
        <v>13</v>
      </c>
      <c r="AD164" s="17">
        <f t="shared" si="56"/>
        <v>6</v>
      </c>
      <c r="AE164" s="18">
        <f t="shared" si="57"/>
        <v>8</v>
      </c>
      <c r="AF164" s="19" t="str">
        <f>CHAR(AC164+CODE("A"))</f>
        <v>N</v>
      </c>
      <c r="AG164" s="20" t="str">
        <f>CHAR(AD164+CODE("0"))</f>
        <v>6</v>
      </c>
      <c r="AH164" s="21" t="str">
        <f>CHAR(AE164+CODE("a"))</f>
        <v>i</v>
      </c>
      <c r="AI164" s="22">
        <f>180+Q164</f>
        <v>228.06666666666666</v>
      </c>
      <c r="AJ164" s="16">
        <f t="shared" si="63"/>
        <v>11</v>
      </c>
      <c r="AK164" s="17">
        <f t="shared" si="58"/>
        <v>4</v>
      </c>
      <c r="AL164" s="18">
        <f t="shared" si="59"/>
        <v>0</v>
      </c>
      <c r="AM164" s="19" t="str">
        <f>CHAR(AJ164+CODE("A"))</f>
        <v>L</v>
      </c>
      <c r="AN164" s="20" t="str">
        <f>CHAR(AK164+CODE("0"))</f>
        <v>4</v>
      </c>
      <c r="AO164" s="21" t="str">
        <f>CHAR(AL164+CODE("a"))</f>
        <v>a</v>
      </c>
    </row>
    <row r="165" spans="1:41" ht="18" thickBot="1" thickTop="1">
      <c r="A165" s="34" t="s">
        <v>298</v>
      </c>
      <c r="B165" s="57" t="s">
        <v>299</v>
      </c>
      <c r="C165" s="60" t="str">
        <f t="shared" si="0"/>
        <v>LO88ba</v>
      </c>
      <c r="D165" s="42">
        <f t="shared" si="1"/>
        <v>55.93418918758865</v>
      </c>
      <c r="E165" s="43">
        <f t="shared" si="49"/>
        <v>235.93418918758866</v>
      </c>
      <c r="F165" s="46">
        <f t="shared" si="3"/>
        <v>3575.8988029872116</v>
      </c>
      <c r="G165" s="47">
        <f t="shared" si="50"/>
        <v>2221.960502532205</v>
      </c>
      <c r="H165" s="31">
        <v>58</v>
      </c>
      <c r="I165" s="32">
        <v>1</v>
      </c>
      <c r="J165" s="32">
        <v>0</v>
      </c>
      <c r="K165" s="33" t="s">
        <v>5</v>
      </c>
      <c r="L165" s="31">
        <v>56</v>
      </c>
      <c r="M165" s="32">
        <v>10</v>
      </c>
      <c r="N165" s="32">
        <v>0</v>
      </c>
      <c r="O165" s="33" t="s">
        <v>12</v>
      </c>
      <c r="P165" s="7">
        <f t="shared" si="5"/>
        <v>58.016666666666666</v>
      </c>
      <c r="Q165" s="8">
        <f t="shared" si="6"/>
        <v>56.166666666666664</v>
      </c>
      <c r="R165" s="9">
        <f t="shared" si="64"/>
        <v>1.0125818543653768</v>
      </c>
      <c r="S165" s="10">
        <f t="shared" si="64"/>
        <v>0.9802932632034818</v>
      </c>
      <c r="T165" s="25">
        <f t="shared" si="51"/>
        <v>0.8465758419585399</v>
      </c>
      <c r="U165" s="25">
        <f t="shared" si="60"/>
        <v>0.5612774765322888</v>
      </c>
      <c r="V165" s="26">
        <f t="shared" si="52"/>
        <v>3575.8988029872116</v>
      </c>
      <c r="W165" s="27">
        <f t="shared" si="53"/>
        <v>2221.960502532205</v>
      </c>
      <c r="X165" s="28">
        <f t="shared" si="11"/>
        <v>0.5601447796748271</v>
      </c>
      <c r="Y165" s="25">
        <f t="shared" si="61"/>
        <v>0.5601447796748271</v>
      </c>
      <c r="Z165" s="29">
        <f t="shared" si="54"/>
        <v>55.93418918758865</v>
      </c>
      <c r="AA165" s="30">
        <f t="shared" si="55"/>
        <v>55.93418918758865</v>
      </c>
      <c r="AB165" s="15">
        <f t="shared" si="14"/>
        <v>148.01666666666665</v>
      </c>
      <c r="AC165" s="16">
        <f t="shared" si="62"/>
        <v>14</v>
      </c>
      <c r="AD165" s="17">
        <f t="shared" si="56"/>
        <v>8</v>
      </c>
      <c r="AE165" s="18">
        <f t="shared" si="57"/>
        <v>0</v>
      </c>
      <c r="AF165" s="19" t="str">
        <f t="shared" si="17"/>
        <v>O</v>
      </c>
      <c r="AG165" s="20" t="str">
        <f t="shared" si="18"/>
        <v>8</v>
      </c>
      <c r="AH165" s="21" t="str">
        <f t="shared" si="19"/>
        <v>a</v>
      </c>
      <c r="AI165" s="22">
        <f t="shared" si="20"/>
        <v>236.16666666666666</v>
      </c>
      <c r="AJ165" s="16">
        <f t="shared" si="63"/>
        <v>11</v>
      </c>
      <c r="AK165" s="17">
        <f t="shared" si="58"/>
        <v>8</v>
      </c>
      <c r="AL165" s="18">
        <f t="shared" si="59"/>
        <v>1</v>
      </c>
      <c r="AM165" s="19" t="str">
        <f t="shared" si="23"/>
        <v>L</v>
      </c>
      <c r="AN165" s="20" t="str">
        <f t="shared" si="24"/>
        <v>8</v>
      </c>
      <c r="AO165" s="21" t="str">
        <f t="shared" si="25"/>
        <v>b</v>
      </c>
    </row>
    <row r="166" spans="1:41" ht="18" thickBot="1" thickTop="1">
      <c r="A166" s="34" t="s">
        <v>300</v>
      </c>
      <c r="B166" s="57" t="s">
        <v>301</v>
      </c>
      <c r="C166" s="60" t="str">
        <f t="shared" si="0"/>
        <v>MN41og</v>
      </c>
      <c r="D166" s="42">
        <f t="shared" si="1"/>
        <v>73.869605763741</v>
      </c>
      <c r="E166" s="43">
        <f t="shared" si="49"/>
        <v>253.869605763741</v>
      </c>
      <c r="F166" s="46">
        <f t="shared" si="3"/>
        <v>5236.217895303542</v>
      </c>
      <c r="G166" s="47">
        <f t="shared" si="50"/>
        <v>3253.634956419204</v>
      </c>
      <c r="H166" s="31">
        <v>41</v>
      </c>
      <c r="I166" s="32">
        <v>16</v>
      </c>
      <c r="J166" s="32">
        <v>0</v>
      </c>
      <c r="K166" s="33" t="s">
        <v>5</v>
      </c>
      <c r="L166" s="31">
        <v>69</v>
      </c>
      <c r="M166" s="32">
        <v>13</v>
      </c>
      <c r="N166" s="32">
        <v>0</v>
      </c>
      <c r="O166" s="33" t="s">
        <v>12</v>
      </c>
      <c r="P166" s="7">
        <f t="shared" si="5"/>
        <v>41.266666666666666</v>
      </c>
      <c r="Q166" s="8">
        <f t="shared" si="6"/>
        <v>69.21666666666667</v>
      </c>
      <c r="R166" s="9">
        <f t="shared" si="64"/>
        <v>0.7202392046563266</v>
      </c>
      <c r="S166" s="10">
        <f t="shared" si="64"/>
        <v>1.2080587305887418</v>
      </c>
      <c r="T166" s="25">
        <f t="shared" si="51"/>
        <v>0.6808431013153541</v>
      </c>
      <c r="U166" s="25">
        <f t="shared" si="60"/>
        <v>0.8218832044111665</v>
      </c>
      <c r="V166" s="26">
        <f t="shared" si="52"/>
        <v>5236.217895303542</v>
      </c>
      <c r="W166" s="27">
        <f t="shared" si="53"/>
        <v>3253.634956419204</v>
      </c>
      <c r="X166" s="28">
        <f t="shared" si="11"/>
        <v>0.27782428790092406</v>
      </c>
      <c r="Y166" s="25">
        <f t="shared" si="61"/>
        <v>0.27782428790092406</v>
      </c>
      <c r="Z166" s="29">
        <f t="shared" si="54"/>
        <v>73.869605763741</v>
      </c>
      <c r="AA166" s="30">
        <f t="shared" si="55"/>
        <v>73.869605763741</v>
      </c>
      <c r="AB166" s="15">
        <f t="shared" si="14"/>
        <v>131.26666666666665</v>
      </c>
      <c r="AC166" s="16">
        <f t="shared" si="62"/>
        <v>13</v>
      </c>
      <c r="AD166" s="17">
        <f t="shared" si="56"/>
        <v>1</v>
      </c>
      <c r="AE166" s="18">
        <f t="shared" si="57"/>
        <v>6</v>
      </c>
      <c r="AF166" s="19" t="str">
        <f t="shared" si="17"/>
        <v>N</v>
      </c>
      <c r="AG166" s="20" t="str">
        <f t="shared" si="18"/>
        <v>1</v>
      </c>
      <c r="AH166" s="21" t="str">
        <f t="shared" si="19"/>
        <v>g</v>
      </c>
      <c r="AI166" s="22">
        <f t="shared" si="20"/>
        <v>249.21666666666667</v>
      </c>
      <c r="AJ166" s="16">
        <f t="shared" si="63"/>
        <v>12</v>
      </c>
      <c r="AK166" s="17">
        <f t="shared" si="58"/>
        <v>4.5</v>
      </c>
      <c r="AL166" s="18">
        <f t="shared" si="59"/>
        <v>14</v>
      </c>
      <c r="AM166" s="19" t="str">
        <f t="shared" si="23"/>
        <v>M</v>
      </c>
      <c r="AN166" s="20" t="str">
        <f t="shared" si="24"/>
        <v>4</v>
      </c>
      <c r="AO166" s="21" t="str">
        <f t="shared" si="25"/>
        <v>o</v>
      </c>
    </row>
    <row r="167" spans="1:41" ht="18" thickBot="1" thickTop="1">
      <c r="A167" s="34" t="s">
        <v>302</v>
      </c>
      <c r="B167" s="57" t="s">
        <v>303</v>
      </c>
      <c r="C167" s="60" t="str">
        <f t="shared" si="0"/>
        <v>MN83lg</v>
      </c>
      <c r="D167" s="42">
        <f t="shared" si="1"/>
        <v>67.13250820593852</v>
      </c>
      <c r="E167" s="43">
        <f t="shared" si="49"/>
        <v>247.1325082059385</v>
      </c>
      <c r="F167" s="46">
        <f t="shared" si="3"/>
        <v>5605.649883871736</v>
      </c>
      <c r="G167" s="47">
        <f t="shared" si="50"/>
        <v>3483.189351606431</v>
      </c>
      <c r="H167" s="31">
        <v>43</v>
      </c>
      <c r="I167" s="32">
        <v>15</v>
      </c>
      <c r="J167" s="32">
        <v>0</v>
      </c>
      <c r="K167" s="33" t="s">
        <v>5</v>
      </c>
      <c r="L167" s="31">
        <v>76</v>
      </c>
      <c r="M167" s="32">
        <v>57</v>
      </c>
      <c r="N167" s="32">
        <v>0</v>
      </c>
      <c r="O167" s="33" t="s">
        <v>12</v>
      </c>
      <c r="P167" s="7">
        <f>(H167+(I167/60)+(J167/3600))*IF(K167="N",1,-1)</f>
        <v>43.25</v>
      </c>
      <c r="Q167" s="8">
        <f>((L167)+(M167/60)+(N167/3600))*IF(O167="E",1,-1)</f>
        <v>76.95</v>
      </c>
      <c r="R167" s="9">
        <f t="shared" si="64"/>
        <v>0.7548549014875475</v>
      </c>
      <c r="S167" s="10">
        <f t="shared" si="64"/>
        <v>1.3430308594096367</v>
      </c>
      <c r="T167" s="25">
        <f t="shared" si="51"/>
        <v>0.6372515630205607</v>
      </c>
      <c r="U167" s="25">
        <f t="shared" si="60"/>
        <v>0.8798697039509867</v>
      </c>
      <c r="V167" s="26">
        <f t="shared" si="52"/>
        <v>5605.649883871736</v>
      </c>
      <c r="W167" s="27">
        <f t="shared" si="53"/>
        <v>3483.189351606431</v>
      </c>
      <c r="X167" s="28">
        <f>(SIN(R167)-SIN($R$5)*T167)/(COS($R$5)*SIN(U167))</f>
        <v>0.3886012297568071</v>
      </c>
      <c r="Y167" s="25">
        <f t="shared" si="61"/>
        <v>0.3886012297568071</v>
      </c>
      <c r="Z167" s="29">
        <f t="shared" si="54"/>
        <v>67.13250820593852</v>
      </c>
      <c r="AA167" s="30">
        <f t="shared" si="55"/>
        <v>67.13250820593852</v>
      </c>
      <c r="AB167" s="15">
        <f>90+P167</f>
        <v>133.25</v>
      </c>
      <c r="AC167" s="16">
        <f t="shared" si="62"/>
        <v>13</v>
      </c>
      <c r="AD167" s="17">
        <f t="shared" si="56"/>
        <v>3</v>
      </c>
      <c r="AE167" s="18">
        <f t="shared" si="57"/>
        <v>6</v>
      </c>
      <c r="AF167" s="19" t="str">
        <f>CHAR(AC167+CODE("A"))</f>
        <v>N</v>
      </c>
      <c r="AG167" s="20" t="str">
        <f>CHAR(AD167+CODE("0"))</f>
        <v>3</v>
      </c>
      <c r="AH167" s="21" t="str">
        <f>CHAR(AE167+CODE("a"))</f>
        <v>g</v>
      </c>
      <c r="AI167" s="22">
        <f>180+Q167</f>
        <v>256.95</v>
      </c>
      <c r="AJ167" s="16">
        <f t="shared" si="63"/>
        <v>12</v>
      </c>
      <c r="AK167" s="17">
        <f t="shared" si="58"/>
        <v>8</v>
      </c>
      <c r="AL167" s="18">
        <f t="shared" si="59"/>
        <v>11</v>
      </c>
      <c r="AM167" s="19" t="str">
        <f>CHAR(AJ167+CODE("A"))</f>
        <v>M</v>
      </c>
      <c r="AN167" s="20" t="str">
        <f>CHAR(AK167+CODE("0"))</f>
        <v>8</v>
      </c>
      <c r="AO167" s="21" t="str">
        <f>CHAR(AL167+CODE("a"))</f>
        <v>l</v>
      </c>
    </row>
    <row r="168" spans="1:41" ht="18" thickBot="1" thickTop="1">
      <c r="A168" s="34" t="s">
        <v>302</v>
      </c>
      <c r="B168" s="57" t="s">
        <v>304</v>
      </c>
      <c r="C168" s="60" t="str">
        <f t="shared" si="0"/>
        <v>LN57xc</v>
      </c>
      <c r="D168" s="42">
        <f t="shared" si="1"/>
        <v>76.50050052613922</v>
      </c>
      <c r="E168" s="43">
        <f t="shared" si="49"/>
        <v>256.5005005261392</v>
      </c>
      <c r="F168" s="46">
        <f t="shared" si="3"/>
        <v>3728.358304713815</v>
      </c>
      <c r="G168" s="47">
        <f t="shared" si="50"/>
        <v>2316.6944448879735</v>
      </c>
      <c r="H168" s="31">
        <v>47</v>
      </c>
      <c r="I168" s="32">
        <v>7</v>
      </c>
      <c r="J168" s="32">
        <v>0</v>
      </c>
      <c r="K168" s="33" t="s">
        <v>5</v>
      </c>
      <c r="L168" s="31">
        <v>51</v>
      </c>
      <c r="M168" s="32">
        <v>56</v>
      </c>
      <c r="N168" s="32">
        <v>0</v>
      </c>
      <c r="O168" s="33" t="s">
        <v>12</v>
      </c>
      <c r="P168" s="7">
        <f>(H168+(I168/60)+(J168/3600))*IF(K168="N",1,-1)</f>
        <v>47.11666666666667</v>
      </c>
      <c r="Q168" s="8">
        <f>((L168)+(M168/60)+(N168/3600))*IF(O168="E",1,-1)</f>
        <v>51.93333333333333</v>
      </c>
      <c r="R168" s="9">
        <f t="shared" si="64"/>
        <v>0.822340965897995</v>
      </c>
      <c r="S168" s="10">
        <f t="shared" si="64"/>
        <v>0.9064076582023884</v>
      </c>
      <c r="T168" s="25">
        <f t="shared" si="51"/>
        <v>0.8335973719304293</v>
      </c>
      <c r="U168" s="25">
        <f t="shared" si="60"/>
        <v>0.5852077075363075</v>
      </c>
      <c r="V168" s="26">
        <f t="shared" si="52"/>
        <v>3728.358304713815</v>
      </c>
      <c r="W168" s="27">
        <f t="shared" si="53"/>
        <v>2316.6944448879735</v>
      </c>
      <c r="X168" s="28">
        <f>(SIN(R168)-SIN($R$5)*T168)/(COS($R$5)*SIN(U168))</f>
        <v>0.23343686938953032</v>
      </c>
      <c r="Y168" s="25">
        <f t="shared" si="61"/>
        <v>0.23343686938953032</v>
      </c>
      <c r="Z168" s="29">
        <f t="shared" si="54"/>
        <v>76.50050052613922</v>
      </c>
      <c r="AA168" s="30">
        <f t="shared" si="55"/>
        <v>76.50050052613922</v>
      </c>
      <c r="AB168" s="15">
        <f>90+P168</f>
        <v>137.11666666666667</v>
      </c>
      <c r="AC168" s="16">
        <f t="shared" si="62"/>
        <v>13</v>
      </c>
      <c r="AD168" s="17">
        <f t="shared" si="56"/>
        <v>7</v>
      </c>
      <c r="AE168" s="18">
        <f t="shared" si="57"/>
        <v>2</v>
      </c>
      <c r="AF168" s="19" t="str">
        <f>CHAR(AC168+CODE("A"))</f>
        <v>N</v>
      </c>
      <c r="AG168" s="20" t="str">
        <f>CHAR(AD168+CODE("0"))</f>
        <v>7</v>
      </c>
      <c r="AH168" s="21" t="str">
        <f>CHAR(AE168+CODE("a"))</f>
        <v>c</v>
      </c>
      <c r="AI168" s="22">
        <f>180+Q168</f>
        <v>231.93333333333334</v>
      </c>
      <c r="AJ168" s="16">
        <f t="shared" si="63"/>
        <v>11</v>
      </c>
      <c r="AK168" s="17">
        <f t="shared" si="58"/>
        <v>5.5</v>
      </c>
      <c r="AL168" s="18">
        <f t="shared" si="59"/>
        <v>23</v>
      </c>
      <c r="AM168" s="19" t="str">
        <f>CHAR(AJ168+CODE("A"))</f>
        <v>L</v>
      </c>
      <c r="AN168" s="20" t="str">
        <f>CHAR(AK168+CODE("0"))</f>
        <v>5</v>
      </c>
      <c r="AO168" s="21" t="str">
        <f>CHAR(AL168+CODE("a"))</f>
        <v>x</v>
      </c>
    </row>
    <row r="169" spans="1:41" ht="18" thickBot="1" thickTop="1">
      <c r="A169" s="34" t="s">
        <v>302</v>
      </c>
      <c r="B169" s="57" t="s">
        <v>305</v>
      </c>
      <c r="C169" s="60" t="str">
        <f t="shared" si="0"/>
        <v>MO13tg</v>
      </c>
      <c r="D169" s="42">
        <f t="shared" si="1"/>
        <v>61.44681468102106</v>
      </c>
      <c r="E169" s="43">
        <f t="shared" si="49"/>
        <v>241.44681468102107</v>
      </c>
      <c r="F169" s="46">
        <f t="shared" si="3"/>
        <v>4191.502520519905</v>
      </c>
      <c r="G169" s="47">
        <f t="shared" si="50"/>
        <v>2604.478918441227</v>
      </c>
      <c r="H169" s="31">
        <v>53</v>
      </c>
      <c r="I169" s="32">
        <v>15</v>
      </c>
      <c r="J169" s="32">
        <v>0</v>
      </c>
      <c r="K169" s="33" t="s">
        <v>5</v>
      </c>
      <c r="L169" s="31">
        <v>63</v>
      </c>
      <c r="M169" s="32">
        <v>40</v>
      </c>
      <c r="N169" s="32">
        <v>0</v>
      </c>
      <c r="O169" s="33" t="s">
        <v>12</v>
      </c>
      <c r="P169" s="7">
        <f>(H169+(I169/60)+(J169/3600))*IF(K169="N",1,-1)</f>
        <v>53.25</v>
      </c>
      <c r="Q169" s="8">
        <f>((L169)+(M169/60)+(N169/3600))*IF(O169="E",1,-1)</f>
        <v>63.666666666666664</v>
      </c>
      <c r="R169" s="9">
        <f t="shared" si="64"/>
        <v>0.9293878266869805</v>
      </c>
      <c r="S169" s="10">
        <f t="shared" si="64"/>
        <v>1.1111929571030565</v>
      </c>
      <c r="T169" s="25">
        <f t="shared" si="51"/>
        <v>0.791275958974683</v>
      </c>
      <c r="U169" s="25">
        <f t="shared" si="60"/>
        <v>0.65790339358341</v>
      </c>
      <c r="V169" s="26">
        <f t="shared" si="52"/>
        <v>4191.502520519905</v>
      </c>
      <c r="W169" s="27">
        <f t="shared" si="53"/>
        <v>2604.478918441227</v>
      </c>
      <c r="X169" s="28">
        <f>(SIN(R169)-SIN($R$5)*T169)/(COS($R$5)*SIN(U169))</f>
        <v>0.4779743243996366</v>
      </c>
      <c r="Y169" s="25">
        <f t="shared" si="61"/>
        <v>0.4779743243996366</v>
      </c>
      <c r="Z169" s="29">
        <f t="shared" si="54"/>
        <v>61.44681468102106</v>
      </c>
      <c r="AA169" s="30">
        <f t="shared" si="55"/>
        <v>61.44681468102106</v>
      </c>
      <c r="AB169" s="15">
        <f>90+P169</f>
        <v>143.25</v>
      </c>
      <c r="AC169" s="16">
        <f t="shared" si="62"/>
        <v>14</v>
      </c>
      <c r="AD169" s="17">
        <f t="shared" si="56"/>
        <v>3</v>
      </c>
      <c r="AE169" s="18">
        <f t="shared" si="57"/>
        <v>6</v>
      </c>
      <c r="AF169" s="19" t="str">
        <f>CHAR(AC169+CODE("A"))</f>
        <v>O</v>
      </c>
      <c r="AG169" s="20" t="str">
        <f>CHAR(AD169+CODE("0"))</f>
        <v>3</v>
      </c>
      <c r="AH169" s="21" t="str">
        <f>CHAR(AE169+CODE("a"))</f>
        <v>g</v>
      </c>
      <c r="AI169" s="22">
        <f>180+Q169</f>
        <v>243.66666666666666</v>
      </c>
      <c r="AJ169" s="16">
        <f t="shared" si="63"/>
        <v>12</v>
      </c>
      <c r="AK169" s="17">
        <f t="shared" si="58"/>
        <v>1.5</v>
      </c>
      <c r="AL169" s="18">
        <f t="shared" si="59"/>
        <v>19</v>
      </c>
      <c r="AM169" s="19" t="str">
        <f>CHAR(AJ169+CODE("A"))</f>
        <v>M</v>
      </c>
      <c r="AN169" s="20" t="str">
        <f>CHAR(AK169+CODE("0"))</f>
        <v>1</v>
      </c>
      <c r="AO169" s="21" t="str">
        <f>CHAR(AL169+CODE("a"))</f>
        <v>t</v>
      </c>
    </row>
    <row r="170" spans="1:41" ht="18" thickBot="1" thickTop="1">
      <c r="A170" s="34" t="s">
        <v>306</v>
      </c>
      <c r="B170" s="57" t="s">
        <v>307</v>
      </c>
      <c r="C170" s="60" t="str">
        <f t="shared" si="0"/>
        <v>KO50ij</v>
      </c>
      <c r="D170" s="42">
        <f t="shared" si="1"/>
        <v>81.02656645516409</v>
      </c>
      <c r="E170" s="43">
        <f t="shared" si="49"/>
        <v>261.0265664551641</v>
      </c>
      <c r="F170" s="46">
        <f t="shared" si="3"/>
        <v>2151.36025121785</v>
      </c>
      <c r="G170" s="47">
        <f t="shared" si="50"/>
        <v>1336.793284231237</v>
      </c>
      <c r="H170" s="31">
        <v>50</v>
      </c>
      <c r="I170" s="32">
        <v>25</v>
      </c>
      <c r="J170" s="32">
        <v>0</v>
      </c>
      <c r="K170" s="33" t="s">
        <v>5</v>
      </c>
      <c r="L170" s="31">
        <v>30</v>
      </c>
      <c r="M170" s="32">
        <v>43</v>
      </c>
      <c r="N170" s="32">
        <v>0</v>
      </c>
      <c r="O170" s="33" t="s">
        <v>12</v>
      </c>
      <c r="P170" s="7">
        <f>(H170+(I170/60)+(J170/3600))*IF(K170="N",1,-1)</f>
        <v>50.416666666666664</v>
      </c>
      <c r="Q170" s="8">
        <f>((L170)+(M170/60)+(N170/3600))*IF(O170="E",1,-1)</f>
        <v>30.716666666666665</v>
      </c>
      <c r="R170" s="9">
        <f t="shared" si="64"/>
        <v>0.8799368312138077</v>
      </c>
      <c r="S170" s="10">
        <f t="shared" si="64"/>
        <v>0.5361069685709249</v>
      </c>
      <c r="T170" s="25">
        <f t="shared" si="51"/>
        <v>0.9435257672434365</v>
      </c>
      <c r="U170" s="25">
        <f t="shared" si="60"/>
        <v>0.3376801524435489</v>
      </c>
      <c r="V170" s="26">
        <f t="shared" si="52"/>
        <v>2151.36025121785</v>
      </c>
      <c r="W170" s="27">
        <f t="shared" si="53"/>
        <v>1336.793284231237</v>
      </c>
      <c r="X170" s="28">
        <f>(SIN(R170)-SIN($R$5)*T170)/(COS($R$5)*SIN(U170))</f>
        <v>0.15597648470051154</v>
      </c>
      <c r="Y170" s="25">
        <f t="shared" si="61"/>
        <v>0.15597648470051154</v>
      </c>
      <c r="Z170" s="29">
        <f t="shared" si="54"/>
        <v>81.02656645516409</v>
      </c>
      <c r="AA170" s="30">
        <f t="shared" si="55"/>
        <v>81.02656645516409</v>
      </c>
      <c r="AB170" s="15">
        <f>90+P170</f>
        <v>140.41666666666666</v>
      </c>
      <c r="AC170" s="16">
        <f t="shared" si="62"/>
        <v>14</v>
      </c>
      <c r="AD170" s="17">
        <f t="shared" si="56"/>
        <v>0</v>
      </c>
      <c r="AE170" s="18">
        <f t="shared" si="57"/>
        <v>9</v>
      </c>
      <c r="AF170" s="19" t="str">
        <f>CHAR(AC170+CODE("A"))</f>
        <v>O</v>
      </c>
      <c r="AG170" s="20" t="str">
        <f>CHAR(AD170+CODE("0"))</f>
        <v>0</v>
      </c>
      <c r="AH170" s="21" t="str">
        <f>CHAR(AE170+CODE("a"))</f>
        <v>j</v>
      </c>
      <c r="AI170" s="22">
        <f>180+Q170</f>
        <v>210.71666666666667</v>
      </c>
      <c r="AJ170" s="16">
        <f t="shared" si="63"/>
        <v>10</v>
      </c>
      <c r="AK170" s="17">
        <f t="shared" si="58"/>
        <v>5</v>
      </c>
      <c r="AL170" s="18">
        <f t="shared" si="59"/>
        <v>8</v>
      </c>
      <c r="AM170" s="19" t="str">
        <f>CHAR(AJ170+CODE("A"))</f>
        <v>K</v>
      </c>
      <c r="AN170" s="20" t="str">
        <f>CHAR(AK170+CODE("0"))</f>
        <v>5</v>
      </c>
      <c r="AO170" s="21" t="str">
        <f>CHAR(AL170+CODE("a"))</f>
        <v>i</v>
      </c>
    </row>
    <row r="171" spans="1:41" ht="18" thickBot="1" thickTop="1">
      <c r="A171" s="34" t="s">
        <v>308</v>
      </c>
      <c r="B171" s="57" t="s">
        <v>309</v>
      </c>
      <c r="C171" s="60" t="str">
        <f t="shared" si="0"/>
        <v>RJ57od</v>
      </c>
      <c r="D171" s="42">
        <f t="shared" si="1"/>
        <v>9.971753303971376</v>
      </c>
      <c r="E171" s="43">
        <f t="shared" si="49"/>
        <v>189.97175330397138</v>
      </c>
      <c r="F171" s="46">
        <f t="shared" si="3"/>
        <v>13440.273028698937</v>
      </c>
      <c r="G171" s="47">
        <f t="shared" si="50"/>
        <v>8351.398475837888</v>
      </c>
      <c r="H171" s="31">
        <v>7</v>
      </c>
      <c r="I171" s="32">
        <v>9</v>
      </c>
      <c r="J171" s="32">
        <v>0</v>
      </c>
      <c r="K171" s="33" t="s">
        <v>5</v>
      </c>
      <c r="L171" s="31">
        <v>171</v>
      </c>
      <c r="M171" s="32">
        <v>12</v>
      </c>
      <c r="N171" s="32">
        <v>0</v>
      </c>
      <c r="O171" s="33" t="s">
        <v>12</v>
      </c>
      <c r="P171" s="7">
        <f t="shared" si="5"/>
        <v>7.15</v>
      </c>
      <c r="Q171" s="8">
        <f t="shared" si="6"/>
        <v>171.2</v>
      </c>
      <c r="R171" s="9">
        <f t="shared" si="64"/>
        <v>0.12479104151759457</v>
      </c>
      <c r="S171" s="10">
        <f t="shared" si="64"/>
        <v>2.988003679414292</v>
      </c>
      <c r="T171" s="25">
        <f t="shared" si="51"/>
        <v>-0.5131110638180344</v>
      </c>
      <c r="U171" s="25">
        <f t="shared" si="60"/>
        <v>2.109601793862649</v>
      </c>
      <c r="V171" s="26">
        <f t="shared" si="52"/>
        <v>13440.273028698937</v>
      </c>
      <c r="W171" s="27">
        <f t="shared" si="53"/>
        <v>8351.398475837888</v>
      </c>
      <c r="X171" s="28">
        <f t="shared" si="11"/>
        <v>0.9848932415095049</v>
      </c>
      <c r="Y171" s="25">
        <f t="shared" si="61"/>
        <v>0.9848932415095049</v>
      </c>
      <c r="Z171" s="29">
        <f t="shared" si="54"/>
        <v>9.971753303971376</v>
      </c>
      <c r="AA171" s="30">
        <f t="shared" si="55"/>
        <v>9.971753303971376</v>
      </c>
      <c r="AB171" s="15">
        <f t="shared" si="14"/>
        <v>97.15</v>
      </c>
      <c r="AC171" s="16">
        <f t="shared" si="62"/>
        <v>9</v>
      </c>
      <c r="AD171" s="17">
        <f t="shared" si="56"/>
        <v>7</v>
      </c>
      <c r="AE171" s="18">
        <f t="shared" si="57"/>
        <v>3</v>
      </c>
      <c r="AF171" s="19" t="str">
        <f t="shared" si="17"/>
        <v>J</v>
      </c>
      <c r="AG171" s="20" t="str">
        <f t="shared" si="18"/>
        <v>7</v>
      </c>
      <c r="AH171" s="21" t="str">
        <f t="shared" si="19"/>
        <v>d</v>
      </c>
      <c r="AI171" s="22">
        <f t="shared" si="20"/>
        <v>351.2</v>
      </c>
      <c r="AJ171" s="16">
        <f t="shared" si="63"/>
        <v>17</v>
      </c>
      <c r="AK171" s="17">
        <f t="shared" si="58"/>
        <v>5.5</v>
      </c>
      <c r="AL171" s="18">
        <f t="shared" si="59"/>
        <v>14</v>
      </c>
      <c r="AM171" s="19" t="str">
        <f t="shared" si="23"/>
        <v>R</v>
      </c>
      <c r="AN171" s="20" t="str">
        <f t="shared" si="24"/>
        <v>5</v>
      </c>
      <c r="AO171" s="21" t="str">
        <f t="shared" si="25"/>
        <v>o</v>
      </c>
    </row>
    <row r="172" spans="1:41" ht="18" thickBot="1" thickTop="1">
      <c r="A172" s="34" t="s">
        <v>310</v>
      </c>
      <c r="B172" s="57" t="s">
        <v>311</v>
      </c>
      <c r="C172" s="60" t="str">
        <f t="shared" si="0"/>
        <v>FN84ep</v>
      </c>
      <c r="D172" s="42">
        <f t="shared" si="1"/>
        <v>286.44527037832074</v>
      </c>
      <c r="E172" s="43">
        <f t="shared" si="49"/>
        <v>106.44527037832074</v>
      </c>
      <c r="F172" s="46">
        <f t="shared" si="3"/>
        <v>4621.45597718638</v>
      </c>
      <c r="G172" s="47">
        <f t="shared" si="50"/>
        <v>2871.6396104166356</v>
      </c>
      <c r="H172" s="31">
        <v>44</v>
      </c>
      <c r="I172" s="32">
        <v>38</v>
      </c>
      <c r="J172" s="32">
        <v>0</v>
      </c>
      <c r="K172" s="33" t="s">
        <v>5</v>
      </c>
      <c r="L172" s="31">
        <v>63</v>
      </c>
      <c r="M172" s="32">
        <v>35</v>
      </c>
      <c r="N172" s="32">
        <v>0</v>
      </c>
      <c r="O172" s="33" t="s">
        <v>7</v>
      </c>
      <c r="P172" s="7">
        <f t="shared" si="5"/>
        <v>44.63333333333333</v>
      </c>
      <c r="Q172" s="8">
        <f t="shared" si="6"/>
        <v>-63.583333333333336</v>
      </c>
      <c r="R172" s="9">
        <f t="shared" si="64"/>
        <v>0.7789986228068024</v>
      </c>
      <c r="S172" s="10">
        <f t="shared" si="64"/>
        <v>-1.109738516059728</v>
      </c>
      <c r="T172" s="25">
        <f t="shared" si="51"/>
        <v>0.7482411288506438</v>
      </c>
      <c r="U172" s="25">
        <f t="shared" si="60"/>
        <v>0.7253894172322053</v>
      </c>
      <c r="V172" s="26">
        <f t="shared" si="52"/>
        <v>4621.45597718638</v>
      </c>
      <c r="W172" s="27">
        <f t="shared" si="53"/>
        <v>2871.6396104166356</v>
      </c>
      <c r="X172" s="28">
        <f t="shared" si="11"/>
        <v>0.28309933906185436</v>
      </c>
      <c r="Y172" s="25">
        <f t="shared" si="61"/>
        <v>0.28309933906185436</v>
      </c>
      <c r="Z172" s="29">
        <f t="shared" si="54"/>
        <v>73.55472962167923</v>
      </c>
      <c r="AA172" s="30">
        <f t="shared" si="55"/>
        <v>286.44527037832074</v>
      </c>
      <c r="AB172" s="15">
        <f t="shared" si="14"/>
        <v>134.63333333333333</v>
      </c>
      <c r="AC172" s="16">
        <f t="shared" si="62"/>
        <v>13</v>
      </c>
      <c r="AD172" s="17">
        <f t="shared" si="56"/>
        <v>4</v>
      </c>
      <c r="AE172" s="18">
        <f t="shared" si="57"/>
        <v>15</v>
      </c>
      <c r="AF172" s="19" t="str">
        <f t="shared" si="17"/>
        <v>N</v>
      </c>
      <c r="AG172" s="20" t="str">
        <f t="shared" si="18"/>
        <v>4</v>
      </c>
      <c r="AH172" s="21" t="str">
        <f t="shared" si="19"/>
        <v>p</v>
      </c>
      <c r="AI172" s="22">
        <f t="shared" si="20"/>
        <v>116.41666666666666</v>
      </c>
      <c r="AJ172" s="16">
        <f t="shared" si="63"/>
        <v>5</v>
      </c>
      <c r="AK172" s="17">
        <f t="shared" si="58"/>
        <v>8</v>
      </c>
      <c r="AL172" s="18">
        <f t="shared" si="59"/>
        <v>4</v>
      </c>
      <c r="AM172" s="19" t="str">
        <f t="shared" si="23"/>
        <v>F</v>
      </c>
      <c r="AN172" s="20" t="str">
        <f t="shared" si="24"/>
        <v>8</v>
      </c>
      <c r="AO172" s="21" t="str">
        <f t="shared" si="25"/>
        <v>e</v>
      </c>
    </row>
    <row r="173" spans="1:41" ht="18" thickBot="1" thickTop="1">
      <c r="A173" s="34" t="s">
        <v>312</v>
      </c>
      <c r="B173" s="57" t="s">
        <v>313</v>
      </c>
      <c r="C173" s="60" t="str">
        <f t="shared" si="0"/>
        <v>FN35fm</v>
      </c>
      <c r="D173" s="42">
        <f t="shared" si="1"/>
        <v>293.1456830687689</v>
      </c>
      <c r="E173" s="43">
        <f t="shared" si="49"/>
        <v>113.1456830687689</v>
      </c>
      <c r="F173" s="46">
        <f t="shared" si="3"/>
        <v>5218.095202685833</v>
      </c>
      <c r="G173" s="47">
        <f t="shared" si="50"/>
        <v>3242.374037300788</v>
      </c>
      <c r="H173" s="31">
        <v>45</v>
      </c>
      <c r="I173" s="32">
        <v>30</v>
      </c>
      <c r="J173" s="32">
        <v>0</v>
      </c>
      <c r="K173" s="33" t="s">
        <v>5</v>
      </c>
      <c r="L173" s="31">
        <v>73</v>
      </c>
      <c r="M173" s="32">
        <v>35</v>
      </c>
      <c r="N173" s="32">
        <v>0</v>
      </c>
      <c r="O173" s="33" t="s">
        <v>7</v>
      </c>
      <c r="P173" s="7">
        <f t="shared" si="5"/>
        <v>45.5</v>
      </c>
      <c r="Q173" s="8">
        <f t="shared" si="6"/>
        <v>-73.58333333333333</v>
      </c>
      <c r="R173" s="9">
        <f t="shared" si="64"/>
        <v>0.7941248096574199</v>
      </c>
      <c r="S173" s="10">
        <f t="shared" si="64"/>
        <v>-1.2842714412591607</v>
      </c>
      <c r="T173" s="25">
        <f t="shared" si="51"/>
        <v>0.6829237831513943</v>
      </c>
      <c r="U173" s="25">
        <f t="shared" si="60"/>
        <v>0.8190386442765395</v>
      </c>
      <c r="V173" s="26">
        <f t="shared" si="52"/>
        <v>5218.095202685833</v>
      </c>
      <c r="W173" s="27">
        <f t="shared" si="53"/>
        <v>3242.374037300788</v>
      </c>
      <c r="X173" s="28">
        <f t="shared" si="11"/>
        <v>0.39307038385944837</v>
      </c>
      <c r="Y173" s="25">
        <f t="shared" si="61"/>
        <v>0.39307038385944837</v>
      </c>
      <c r="Z173" s="29">
        <f t="shared" si="54"/>
        <v>66.85431693123108</v>
      </c>
      <c r="AA173" s="30">
        <f t="shared" si="55"/>
        <v>293.1456830687689</v>
      </c>
      <c r="AB173" s="15">
        <f t="shared" si="14"/>
        <v>135.5</v>
      </c>
      <c r="AC173" s="16">
        <f t="shared" si="62"/>
        <v>13</v>
      </c>
      <c r="AD173" s="17">
        <f t="shared" si="56"/>
        <v>5</v>
      </c>
      <c r="AE173" s="18">
        <f t="shared" si="57"/>
        <v>12</v>
      </c>
      <c r="AF173" s="19" t="str">
        <f t="shared" si="17"/>
        <v>N</v>
      </c>
      <c r="AG173" s="20" t="str">
        <f t="shared" si="18"/>
        <v>5</v>
      </c>
      <c r="AH173" s="21" t="str">
        <f t="shared" si="19"/>
        <v>m</v>
      </c>
      <c r="AI173" s="22">
        <f t="shared" si="20"/>
        <v>106.41666666666667</v>
      </c>
      <c r="AJ173" s="16">
        <f t="shared" si="63"/>
        <v>5</v>
      </c>
      <c r="AK173" s="17">
        <f t="shared" si="58"/>
        <v>3</v>
      </c>
      <c r="AL173" s="18">
        <f t="shared" si="59"/>
        <v>5</v>
      </c>
      <c r="AM173" s="19" t="str">
        <f t="shared" si="23"/>
        <v>F</v>
      </c>
      <c r="AN173" s="20" t="str">
        <f t="shared" si="24"/>
        <v>3</v>
      </c>
      <c r="AO173" s="21" t="str">
        <f t="shared" si="25"/>
        <v>f</v>
      </c>
    </row>
    <row r="174" spans="1:41" ht="18" thickBot="1" thickTop="1">
      <c r="A174" s="34" t="s">
        <v>314</v>
      </c>
      <c r="B174" s="57" t="s">
        <v>315</v>
      </c>
      <c r="C174" s="60" t="str">
        <f t="shared" si="0"/>
        <v>FN03hp</v>
      </c>
      <c r="D174" s="42">
        <f t="shared" si="1"/>
        <v>294.49447888757595</v>
      </c>
      <c r="E174" s="43">
        <f t="shared" si="49"/>
        <v>114.49447888757595</v>
      </c>
      <c r="F174" s="46">
        <f t="shared" si="3"/>
        <v>5708.768812425281</v>
      </c>
      <c r="G174" s="47">
        <f t="shared" si="50"/>
        <v>3547.264483183983</v>
      </c>
      <c r="H174" s="31">
        <v>43</v>
      </c>
      <c r="I174" s="32">
        <v>40</v>
      </c>
      <c r="J174" s="32">
        <v>0</v>
      </c>
      <c r="K174" s="33" t="s">
        <v>5</v>
      </c>
      <c r="L174" s="31">
        <v>79</v>
      </c>
      <c r="M174" s="32">
        <v>24</v>
      </c>
      <c r="N174" s="32">
        <v>0</v>
      </c>
      <c r="O174" s="33" t="s">
        <v>7</v>
      </c>
      <c r="P174" s="7">
        <f t="shared" si="5"/>
        <v>43.666666666666664</v>
      </c>
      <c r="Q174" s="8">
        <f t="shared" si="6"/>
        <v>-79.4</v>
      </c>
      <c r="R174" s="9">
        <f t="shared" si="64"/>
        <v>0.7621271067041905</v>
      </c>
      <c r="S174" s="10">
        <f t="shared" si="64"/>
        <v>-1.3857914260834978</v>
      </c>
      <c r="T174" s="25">
        <f t="shared" si="51"/>
        <v>0.6246950527853935</v>
      </c>
      <c r="U174" s="25">
        <f t="shared" si="60"/>
        <v>0.8960553778724346</v>
      </c>
      <c r="V174" s="26">
        <f t="shared" si="52"/>
        <v>5708.768812425281</v>
      </c>
      <c r="W174" s="27">
        <f t="shared" si="53"/>
        <v>3547.264483183983</v>
      </c>
      <c r="X174" s="28">
        <f t="shared" si="11"/>
        <v>0.41460555541598887</v>
      </c>
      <c r="Y174" s="25">
        <f t="shared" si="61"/>
        <v>0.41460555541598887</v>
      </c>
      <c r="Z174" s="29">
        <f t="shared" si="54"/>
        <v>65.50552111242405</v>
      </c>
      <c r="AA174" s="30">
        <f t="shared" si="55"/>
        <v>294.49447888757595</v>
      </c>
      <c r="AB174" s="15">
        <f t="shared" si="14"/>
        <v>133.66666666666666</v>
      </c>
      <c r="AC174" s="16">
        <f t="shared" si="62"/>
        <v>13</v>
      </c>
      <c r="AD174" s="17">
        <f t="shared" si="56"/>
        <v>3</v>
      </c>
      <c r="AE174" s="18">
        <f t="shared" si="57"/>
        <v>15</v>
      </c>
      <c r="AF174" s="19" t="str">
        <f t="shared" si="17"/>
        <v>N</v>
      </c>
      <c r="AG174" s="20" t="str">
        <f t="shared" si="18"/>
        <v>3</v>
      </c>
      <c r="AH174" s="21" t="str">
        <f t="shared" si="19"/>
        <v>p</v>
      </c>
      <c r="AI174" s="22">
        <f t="shared" si="20"/>
        <v>100.6</v>
      </c>
      <c r="AJ174" s="16">
        <f t="shared" si="63"/>
        <v>5</v>
      </c>
      <c r="AK174" s="17">
        <f t="shared" si="58"/>
        <v>0</v>
      </c>
      <c r="AL174" s="18">
        <f t="shared" si="59"/>
        <v>7</v>
      </c>
      <c r="AM174" s="19" t="str">
        <f t="shared" si="23"/>
        <v>F</v>
      </c>
      <c r="AN174" s="20" t="str">
        <f t="shared" si="24"/>
        <v>0</v>
      </c>
      <c r="AO174" s="21" t="str">
        <f t="shared" si="25"/>
        <v>h</v>
      </c>
    </row>
    <row r="175" spans="1:41" ht="18" thickBot="1" thickTop="1">
      <c r="A175" s="34" t="s">
        <v>316</v>
      </c>
      <c r="B175" s="57" t="s">
        <v>317</v>
      </c>
      <c r="C175" s="60" t="str">
        <f t="shared" si="0"/>
        <v>DO33gn</v>
      </c>
      <c r="D175" s="42">
        <f t="shared" si="1"/>
        <v>321.44374939474534</v>
      </c>
      <c r="E175" s="43">
        <f t="shared" si="49"/>
        <v>141.44374939474534</v>
      </c>
      <c r="F175" s="46">
        <f t="shared" si="3"/>
        <v>6791.191506545347</v>
      </c>
      <c r="G175" s="47">
        <f t="shared" si="50"/>
        <v>4219.850763134111</v>
      </c>
      <c r="H175" s="31">
        <v>53</v>
      </c>
      <c r="I175" s="32">
        <v>34</v>
      </c>
      <c r="J175" s="32">
        <v>0</v>
      </c>
      <c r="K175" s="33" t="s">
        <v>5</v>
      </c>
      <c r="L175" s="31">
        <v>113</v>
      </c>
      <c r="M175" s="32">
        <v>28</v>
      </c>
      <c r="N175" s="32">
        <v>0</v>
      </c>
      <c r="O175" s="33" t="s">
        <v>7</v>
      </c>
      <c r="P175" s="7">
        <f t="shared" si="5"/>
        <v>53.56666666666667</v>
      </c>
      <c r="Q175" s="8">
        <f t="shared" si="6"/>
        <v>-113.46666666666667</v>
      </c>
      <c r="R175" s="9">
        <f t="shared" si="64"/>
        <v>0.9349147026516292</v>
      </c>
      <c r="S175" s="10">
        <f t="shared" si="64"/>
        <v>-1.9803669245962325</v>
      </c>
      <c r="T175" s="25">
        <f t="shared" si="51"/>
        <v>0.48366963885052283</v>
      </c>
      <c r="U175" s="25">
        <f t="shared" si="60"/>
        <v>1.065953775944961</v>
      </c>
      <c r="V175" s="26">
        <f t="shared" si="52"/>
        <v>6791.191506545347</v>
      </c>
      <c r="W175" s="27">
        <f t="shared" si="53"/>
        <v>4219.850763134111</v>
      </c>
      <c r="X175" s="28">
        <f t="shared" si="11"/>
        <v>0.7819966209010324</v>
      </c>
      <c r="Y175" s="25">
        <f t="shared" si="61"/>
        <v>0.7819966209010324</v>
      </c>
      <c r="Z175" s="29">
        <f t="shared" si="54"/>
        <v>38.55625060525466</v>
      </c>
      <c r="AA175" s="30">
        <f t="shared" si="55"/>
        <v>321.44374939474534</v>
      </c>
      <c r="AB175" s="15">
        <f t="shared" si="14"/>
        <v>143.56666666666666</v>
      </c>
      <c r="AC175" s="16">
        <f t="shared" si="62"/>
        <v>14</v>
      </c>
      <c r="AD175" s="17">
        <f t="shared" si="56"/>
        <v>3</v>
      </c>
      <c r="AE175" s="18">
        <f t="shared" si="57"/>
        <v>13</v>
      </c>
      <c r="AF175" s="19" t="str">
        <f t="shared" si="17"/>
        <v>O</v>
      </c>
      <c r="AG175" s="20" t="str">
        <f t="shared" si="18"/>
        <v>3</v>
      </c>
      <c r="AH175" s="21" t="str">
        <f t="shared" si="19"/>
        <v>n</v>
      </c>
      <c r="AI175" s="22">
        <f t="shared" si="20"/>
        <v>66.53333333333333</v>
      </c>
      <c r="AJ175" s="16">
        <f t="shared" si="63"/>
        <v>3</v>
      </c>
      <c r="AK175" s="17">
        <f t="shared" si="58"/>
        <v>3</v>
      </c>
      <c r="AL175" s="18">
        <f t="shared" si="59"/>
        <v>6</v>
      </c>
      <c r="AM175" s="19" t="str">
        <f t="shared" si="23"/>
        <v>D</v>
      </c>
      <c r="AN175" s="20" t="str">
        <f t="shared" si="24"/>
        <v>3</v>
      </c>
      <c r="AO175" s="21" t="str">
        <f t="shared" si="25"/>
        <v>g</v>
      </c>
    </row>
    <row r="176" spans="1:41" ht="18" thickBot="1" thickTop="1">
      <c r="A176" s="34" t="s">
        <v>318</v>
      </c>
      <c r="B176" s="57" t="s">
        <v>319</v>
      </c>
      <c r="C176" s="60" t="str">
        <f t="shared" si="0"/>
        <v>CN89kf</v>
      </c>
      <c r="D176" s="42">
        <f t="shared" si="1"/>
        <v>323.79414976882595</v>
      </c>
      <c r="E176" s="43">
        <f t="shared" si="49"/>
        <v>143.79414976882595</v>
      </c>
      <c r="F176" s="46">
        <f t="shared" si="3"/>
        <v>7580.638129846837</v>
      </c>
      <c r="G176" s="47">
        <f t="shared" si="50"/>
        <v>4710.390152662692</v>
      </c>
      <c r="H176" s="31">
        <v>49</v>
      </c>
      <c r="I176" s="32">
        <v>13</v>
      </c>
      <c r="J176" s="32">
        <v>0</v>
      </c>
      <c r="K176" s="33" t="s">
        <v>5</v>
      </c>
      <c r="L176" s="31">
        <v>123</v>
      </c>
      <c r="M176" s="32">
        <v>6</v>
      </c>
      <c r="N176" s="32">
        <v>0</v>
      </c>
      <c r="O176" s="33" t="s">
        <v>7</v>
      </c>
      <c r="P176" s="7">
        <f t="shared" si="5"/>
        <v>49.21666666666667</v>
      </c>
      <c r="Q176" s="8">
        <f t="shared" si="6"/>
        <v>-123.1</v>
      </c>
      <c r="R176" s="9">
        <f aca="true" t="shared" si="65" ref="R176:S195">RADIANS(P176)</f>
        <v>0.8589928801898759</v>
      </c>
      <c r="S176" s="10">
        <f t="shared" si="65"/>
        <v>-2.1485003092050197</v>
      </c>
      <c r="T176" s="25">
        <f t="shared" si="51"/>
        <v>0.3717840016978553</v>
      </c>
      <c r="U176" s="25">
        <f t="shared" si="60"/>
        <v>1.1898662894124685</v>
      </c>
      <c r="V176" s="26">
        <f t="shared" si="52"/>
        <v>7580.638129846837</v>
      </c>
      <c r="W176" s="27">
        <f t="shared" si="53"/>
        <v>4710.390152662692</v>
      </c>
      <c r="X176" s="28">
        <f t="shared" si="11"/>
        <v>0.8069000036755778</v>
      </c>
      <c r="Y176" s="25">
        <f t="shared" si="61"/>
        <v>0.8069000036755778</v>
      </c>
      <c r="Z176" s="29">
        <f t="shared" si="54"/>
        <v>36.205850231174075</v>
      </c>
      <c r="AA176" s="30">
        <f t="shared" si="55"/>
        <v>323.79414976882595</v>
      </c>
      <c r="AB176" s="15">
        <f t="shared" si="14"/>
        <v>139.21666666666667</v>
      </c>
      <c r="AC176" s="16">
        <f t="shared" si="62"/>
        <v>13</v>
      </c>
      <c r="AD176" s="17">
        <f t="shared" si="56"/>
        <v>9</v>
      </c>
      <c r="AE176" s="18">
        <f t="shared" si="57"/>
        <v>5</v>
      </c>
      <c r="AF176" s="19" t="str">
        <f t="shared" si="17"/>
        <v>N</v>
      </c>
      <c r="AG176" s="20" t="str">
        <f t="shared" si="18"/>
        <v>9</v>
      </c>
      <c r="AH176" s="21" t="str">
        <f t="shared" si="19"/>
        <v>f</v>
      </c>
      <c r="AI176" s="22">
        <f t="shared" si="20"/>
        <v>56.900000000000006</v>
      </c>
      <c r="AJ176" s="16">
        <f t="shared" si="63"/>
        <v>2</v>
      </c>
      <c r="AK176" s="17">
        <f t="shared" si="58"/>
        <v>8</v>
      </c>
      <c r="AL176" s="18">
        <f t="shared" si="59"/>
        <v>10</v>
      </c>
      <c r="AM176" s="19" t="str">
        <f t="shared" si="23"/>
        <v>C</v>
      </c>
      <c r="AN176" s="20" t="str">
        <f t="shared" si="24"/>
        <v>8</v>
      </c>
      <c r="AO176" s="21" t="str">
        <f t="shared" si="25"/>
        <v>k</v>
      </c>
    </row>
    <row r="177" spans="1:41" ht="18" thickBot="1" thickTop="1">
      <c r="A177" s="34" t="s">
        <v>320</v>
      </c>
      <c r="B177" s="57" t="s">
        <v>321</v>
      </c>
      <c r="C177" s="60" t="str">
        <f t="shared" si="0"/>
        <v>MD66pv</v>
      </c>
      <c r="D177" s="42">
        <f t="shared" si="1"/>
        <v>137.63574623281988</v>
      </c>
      <c r="E177" s="43">
        <f t="shared" si="49"/>
        <v>317.6357462328199</v>
      </c>
      <c r="F177" s="46">
        <f t="shared" si="3"/>
        <v>13492.376144815305</v>
      </c>
      <c r="G177" s="47">
        <f t="shared" si="50"/>
        <v>8383.773851218395</v>
      </c>
      <c r="H177" s="31">
        <v>53</v>
      </c>
      <c r="I177" s="32">
        <v>7</v>
      </c>
      <c r="J177" s="32">
        <v>0</v>
      </c>
      <c r="K177" s="33" t="s">
        <v>11</v>
      </c>
      <c r="L177" s="31">
        <v>73</v>
      </c>
      <c r="M177" s="32">
        <v>20</v>
      </c>
      <c r="N177" s="32">
        <v>0</v>
      </c>
      <c r="O177" s="33" t="s">
        <v>12</v>
      </c>
      <c r="P177" s="7">
        <f t="shared" si="5"/>
        <v>-53.11666666666667</v>
      </c>
      <c r="Q177" s="8">
        <f t="shared" si="6"/>
        <v>73.33333333333333</v>
      </c>
      <c r="R177" s="9">
        <f t="shared" si="65"/>
        <v>-0.9270607210176547</v>
      </c>
      <c r="S177" s="10">
        <f t="shared" si="65"/>
        <v>1.279908118129175</v>
      </c>
      <c r="T177" s="25">
        <f t="shared" si="51"/>
        <v>-0.5201133309800898</v>
      </c>
      <c r="U177" s="25">
        <f t="shared" si="60"/>
        <v>2.117779963085121</v>
      </c>
      <c r="V177" s="26">
        <f t="shared" si="52"/>
        <v>13492.376144815305</v>
      </c>
      <c r="W177" s="27">
        <f t="shared" si="53"/>
        <v>8383.773851218395</v>
      </c>
      <c r="X177" s="28">
        <f t="shared" si="11"/>
        <v>-0.7388758870321807</v>
      </c>
      <c r="Y177" s="25">
        <f t="shared" si="61"/>
        <v>-0.7388758870321807</v>
      </c>
      <c r="Z177" s="29">
        <f t="shared" si="54"/>
        <v>137.63574623281988</v>
      </c>
      <c r="AA177" s="30">
        <f t="shared" si="55"/>
        <v>137.63574623281988</v>
      </c>
      <c r="AB177" s="15">
        <f t="shared" si="14"/>
        <v>36.88333333333333</v>
      </c>
      <c r="AC177" s="16">
        <f t="shared" si="62"/>
        <v>3</v>
      </c>
      <c r="AD177" s="17">
        <f t="shared" si="56"/>
        <v>6</v>
      </c>
      <c r="AE177" s="18">
        <f t="shared" si="57"/>
        <v>21</v>
      </c>
      <c r="AF177" s="19" t="str">
        <f t="shared" si="17"/>
        <v>D</v>
      </c>
      <c r="AG177" s="20" t="str">
        <f t="shared" si="18"/>
        <v>6</v>
      </c>
      <c r="AH177" s="21" t="str">
        <f t="shared" si="19"/>
        <v>v</v>
      </c>
      <c r="AI177" s="22">
        <f t="shared" si="20"/>
        <v>253.33333333333331</v>
      </c>
      <c r="AJ177" s="16">
        <f t="shared" si="63"/>
        <v>12</v>
      </c>
      <c r="AK177" s="17">
        <f t="shared" si="58"/>
        <v>6.5</v>
      </c>
      <c r="AL177" s="18">
        <f t="shared" si="59"/>
        <v>15</v>
      </c>
      <c r="AM177" s="19" t="str">
        <f t="shared" si="23"/>
        <v>M</v>
      </c>
      <c r="AN177" s="20" t="str">
        <f t="shared" si="24"/>
        <v>6</v>
      </c>
      <c r="AO177" s="21" t="str">
        <f t="shared" si="25"/>
        <v>p</v>
      </c>
    </row>
    <row r="178" spans="1:41" ht="18" thickBot="1" thickTop="1">
      <c r="A178" s="34" t="s">
        <v>322</v>
      </c>
      <c r="B178" s="57" t="s">
        <v>323</v>
      </c>
      <c r="C178" s="60" t="str">
        <f>IF(D178&lt;&gt;"",AM178&amp;AF178&amp;AN178&amp;AG178&amp;AO178&amp;AH178,"")</f>
        <v>QF56od</v>
      </c>
      <c r="D178" s="42">
        <f t="shared" si="1"/>
        <v>60.635712219144786</v>
      </c>
      <c r="E178" s="43">
        <f t="shared" si="49"/>
        <v>240.63571221914478</v>
      </c>
      <c r="F178" s="46">
        <f t="shared" si="3"/>
        <v>16996.366293745097</v>
      </c>
      <c r="G178" s="47">
        <f t="shared" si="50"/>
        <v>10561.05238764676</v>
      </c>
      <c r="H178" s="31">
        <v>33</v>
      </c>
      <c r="I178" s="32">
        <v>52</v>
      </c>
      <c r="J178" s="32">
        <v>0</v>
      </c>
      <c r="K178" s="33" t="s">
        <v>11</v>
      </c>
      <c r="L178" s="31">
        <v>151</v>
      </c>
      <c r="M178" s="32">
        <v>12</v>
      </c>
      <c r="N178" s="32">
        <v>0</v>
      </c>
      <c r="O178" s="33" t="s">
        <v>12</v>
      </c>
      <c r="P178" s="7">
        <f>(H178+(I178/60)+(J178/3600))*IF(K178="N",1,-1)</f>
        <v>-33.86666666666667</v>
      </c>
      <c r="Q178" s="8">
        <f>((L178)+(M178/60)+(N178/3600))*IF(O178="E",1,-1)</f>
        <v>151.2</v>
      </c>
      <c r="R178" s="9">
        <f t="shared" si="65"/>
        <v>-0.5910848400087463</v>
      </c>
      <c r="S178" s="10">
        <f t="shared" si="65"/>
        <v>2.638937829015426</v>
      </c>
      <c r="T178" s="25">
        <f t="shared" si="51"/>
        <v>-0.8898308104662824</v>
      </c>
      <c r="U178" s="25">
        <f t="shared" si="60"/>
        <v>2.66777056878749</v>
      </c>
      <c r="V178" s="26">
        <f t="shared" si="52"/>
        <v>16996.366293745097</v>
      </c>
      <c r="W178" s="27">
        <f t="shared" si="53"/>
        <v>10561.05238764676</v>
      </c>
      <c r="X178" s="28">
        <f>(SIN(R178)-SIN($R$5)*T178)/(COS($R$5)*SIN(U178))</f>
        <v>0.4903606343771168</v>
      </c>
      <c r="Y178" s="25">
        <f t="shared" si="61"/>
        <v>0.4903606343771168</v>
      </c>
      <c r="Z178" s="29">
        <f t="shared" si="54"/>
        <v>60.635712219144786</v>
      </c>
      <c r="AA178" s="30">
        <f t="shared" si="55"/>
        <v>60.635712219144786</v>
      </c>
      <c r="AB178" s="15">
        <f>90+P178</f>
        <v>56.13333333333333</v>
      </c>
      <c r="AC178" s="16">
        <f t="shared" si="62"/>
        <v>5</v>
      </c>
      <c r="AD178" s="17">
        <f t="shared" si="56"/>
        <v>6</v>
      </c>
      <c r="AE178" s="18">
        <f t="shared" si="57"/>
        <v>3</v>
      </c>
      <c r="AF178" s="19" t="str">
        <f>CHAR(AC178+CODE("A"))</f>
        <v>F</v>
      </c>
      <c r="AG178" s="20" t="str">
        <f>CHAR(AD178+CODE("0"))</f>
        <v>6</v>
      </c>
      <c r="AH178" s="21" t="str">
        <f>CHAR(AE178+CODE("a"))</f>
        <v>d</v>
      </c>
      <c r="AI178" s="22">
        <f>180+Q178</f>
        <v>331.2</v>
      </c>
      <c r="AJ178" s="16">
        <f t="shared" si="63"/>
        <v>16</v>
      </c>
      <c r="AK178" s="17">
        <f t="shared" si="58"/>
        <v>5.5</v>
      </c>
      <c r="AL178" s="18">
        <f t="shared" si="59"/>
        <v>14</v>
      </c>
      <c r="AM178" s="19" t="str">
        <f>CHAR(AJ178+CODE("A"))</f>
        <v>Q</v>
      </c>
      <c r="AN178" s="20" t="str">
        <f>CHAR(AK178+CODE("0"))</f>
        <v>5</v>
      </c>
      <c r="AO178" s="21" t="str">
        <f>CHAR(AL178+CODE("a"))</f>
        <v>o</v>
      </c>
    </row>
    <row r="179" spans="1:41" ht="18" thickBot="1" thickTop="1">
      <c r="A179" s="34" t="s">
        <v>324</v>
      </c>
      <c r="B179" s="57" t="s">
        <v>325</v>
      </c>
      <c r="C179" s="60" t="str">
        <f t="shared" si="0"/>
        <v>QF22lf</v>
      </c>
      <c r="D179" s="42">
        <f t="shared" si="1"/>
        <v>74.36432800418417</v>
      </c>
      <c r="E179" s="43">
        <f t="shared" si="49"/>
        <v>254.3643280041842</v>
      </c>
      <c r="F179" s="46">
        <f t="shared" si="3"/>
        <v>16905.356146224458</v>
      </c>
      <c r="G179" s="47">
        <f t="shared" si="50"/>
        <v>10504.501303776166</v>
      </c>
      <c r="H179" s="31">
        <v>37</v>
      </c>
      <c r="I179" s="32">
        <v>47</v>
      </c>
      <c r="J179" s="32">
        <v>0</v>
      </c>
      <c r="K179" s="33" t="s">
        <v>11</v>
      </c>
      <c r="L179" s="31">
        <v>144</v>
      </c>
      <c r="M179" s="32">
        <v>58</v>
      </c>
      <c r="N179" s="32">
        <v>0</v>
      </c>
      <c r="O179" s="33" t="s">
        <v>12</v>
      </c>
      <c r="P179" s="7">
        <f>(H179+(I179/60)+(J179/3600))*IF(K179="N",1,-1)</f>
        <v>-37.78333333333333</v>
      </c>
      <c r="Q179" s="8">
        <f>((L179)+(M179/60)+(N179/3600))*IF(O179="E",1,-1)</f>
        <v>144.96666666666667</v>
      </c>
      <c r="R179" s="9">
        <f t="shared" si="65"/>
        <v>-0.6594435690451909</v>
      </c>
      <c r="S179" s="10">
        <f t="shared" si="65"/>
        <v>2.5301456389744463</v>
      </c>
      <c r="T179" s="25">
        <f t="shared" si="51"/>
        <v>-0.8832221018542621</v>
      </c>
      <c r="U179" s="25">
        <f t="shared" si="60"/>
        <v>2.6534855040377425</v>
      </c>
      <c r="V179" s="26">
        <f t="shared" si="52"/>
        <v>16905.356146224458</v>
      </c>
      <c r="W179" s="27">
        <f t="shared" si="53"/>
        <v>10504.501303776166</v>
      </c>
      <c r="X179" s="28">
        <f>(SIN(R179)-SIN($R$5)*T179)/(COS($R$5)*SIN(U179))</f>
        <v>0.26951942747781577</v>
      </c>
      <c r="Y179" s="25">
        <f t="shared" si="61"/>
        <v>0.26951942747781577</v>
      </c>
      <c r="Z179" s="29">
        <f t="shared" si="54"/>
        <v>74.36432800418417</v>
      </c>
      <c r="AA179" s="30">
        <f t="shared" si="55"/>
        <v>74.36432800418417</v>
      </c>
      <c r="AB179" s="15">
        <f>90+P179</f>
        <v>52.21666666666667</v>
      </c>
      <c r="AC179" s="16">
        <f t="shared" si="62"/>
        <v>5</v>
      </c>
      <c r="AD179" s="17">
        <f t="shared" si="56"/>
        <v>2</v>
      </c>
      <c r="AE179" s="18">
        <f t="shared" si="57"/>
        <v>5</v>
      </c>
      <c r="AF179" s="19" t="str">
        <f>CHAR(AC179+CODE("A"))</f>
        <v>F</v>
      </c>
      <c r="AG179" s="20" t="str">
        <f>CHAR(AD179+CODE("0"))</f>
        <v>2</v>
      </c>
      <c r="AH179" s="21" t="str">
        <f>CHAR(AE179+CODE("a"))</f>
        <v>f</v>
      </c>
      <c r="AI179" s="22">
        <f>180+Q179</f>
        <v>324.9666666666667</v>
      </c>
      <c r="AJ179" s="16">
        <f t="shared" si="63"/>
        <v>16</v>
      </c>
      <c r="AK179" s="17">
        <f t="shared" si="58"/>
        <v>2</v>
      </c>
      <c r="AL179" s="18">
        <f t="shared" si="59"/>
        <v>11</v>
      </c>
      <c r="AM179" s="19" t="str">
        <f>CHAR(AJ179+CODE("A"))</f>
        <v>Q</v>
      </c>
      <c r="AN179" s="20" t="str">
        <f>CHAR(AK179+CODE("0"))</f>
        <v>2</v>
      </c>
      <c r="AO179" s="21" t="str">
        <f>CHAR(AL179+CODE("a"))</f>
        <v>l</v>
      </c>
    </row>
    <row r="180" spans="1:41" ht="18" thickBot="1" thickTop="1">
      <c r="A180" s="34" t="s">
        <v>326</v>
      </c>
      <c r="B180" s="57" t="s">
        <v>327</v>
      </c>
      <c r="C180" s="60" t="str">
        <f t="shared" si="0"/>
        <v>QG62nm</v>
      </c>
      <c r="D180" s="42">
        <f t="shared" si="1"/>
        <v>50.084839557109</v>
      </c>
      <c r="E180" s="43">
        <f t="shared" si="49"/>
        <v>230.084839557109</v>
      </c>
      <c r="F180" s="46">
        <f t="shared" si="3"/>
        <v>16535.766856811533</v>
      </c>
      <c r="G180" s="47">
        <f t="shared" si="50"/>
        <v>10274.849166375509</v>
      </c>
      <c r="H180" s="31">
        <v>27</v>
      </c>
      <c r="I180" s="32">
        <v>29</v>
      </c>
      <c r="J180" s="32">
        <v>0</v>
      </c>
      <c r="K180" s="33" t="s">
        <v>11</v>
      </c>
      <c r="L180" s="31">
        <v>153</v>
      </c>
      <c r="M180" s="32">
        <v>8</v>
      </c>
      <c r="N180" s="32">
        <v>0</v>
      </c>
      <c r="O180" s="33" t="s">
        <v>12</v>
      </c>
      <c r="P180" s="7">
        <f>(H180+(I180/60)+(J180/3600))*IF(K180="N",1,-1)</f>
        <v>-27.483333333333334</v>
      </c>
      <c r="Q180" s="8">
        <f>((L180)+(M180/60)+(N180/3600))*IF(O180="E",1,-1)</f>
        <v>153.13333333333333</v>
      </c>
      <c r="R180" s="9">
        <f t="shared" si="65"/>
        <v>-0.47967465608977494</v>
      </c>
      <c r="S180" s="10">
        <f t="shared" si="65"/>
        <v>2.6726808612206496</v>
      </c>
      <c r="T180" s="25">
        <f t="shared" si="51"/>
        <v>-0.8545469888689201</v>
      </c>
      <c r="U180" s="25">
        <f t="shared" si="60"/>
        <v>2.595474314363763</v>
      </c>
      <c r="V180" s="26">
        <f t="shared" si="52"/>
        <v>16535.766856811533</v>
      </c>
      <c r="W180" s="27">
        <f t="shared" si="53"/>
        <v>10274.849166375509</v>
      </c>
      <c r="X180" s="28">
        <f>(SIN(R180)-SIN($R$5)*T180)/(COS($R$5)*SIN(U180))</f>
        <v>0.6416526007383414</v>
      </c>
      <c r="Y180" s="25">
        <f t="shared" si="61"/>
        <v>0.6416526007383414</v>
      </c>
      <c r="Z180" s="29">
        <f t="shared" si="54"/>
        <v>50.084839557109</v>
      </c>
      <c r="AA180" s="30">
        <f t="shared" si="55"/>
        <v>50.084839557109</v>
      </c>
      <c r="AB180" s="15">
        <f>90+P180</f>
        <v>62.516666666666666</v>
      </c>
      <c r="AC180" s="16">
        <f t="shared" si="62"/>
        <v>6</v>
      </c>
      <c r="AD180" s="17">
        <f t="shared" si="56"/>
        <v>2</v>
      </c>
      <c r="AE180" s="18">
        <f t="shared" si="57"/>
        <v>12</v>
      </c>
      <c r="AF180" s="19" t="str">
        <f>CHAR(AC180+CODE("A"))</f>
        <v>G</v>
      </c>
      <c r="AG180" s="20" t="str">
        <f>CHAR(AD180+CODE("0"))</f>
        <v>2</v>
      </c>
      <c r="AH180" s="21" t="str">
        <f>CHAR(AE180+CODE("a"))</f>
        <v>m</v>
      </c>
      <c r="AI180" s="22">
        <f>180+Q180</f>
        <v>333.1333333333333</v>
      </c>
      <c r="AJ180" s="16">
        <f t="shared" si="63"/>
        <v>16</v>
      </c>
      <c r="AK180" s="17">
        <f t="shared" si="58"/>
        <v>6.5</v>
      </c>
      <c r="AL180" s="18">
        <f t="shared" si="59"/>
        <v>13</v>
      </c>
      <c r="AM180" s="19" t="str">
        <f>CHAR(AJ180+CODE("A"))</f>
        <v>Q</v>
      </c>
      <c r="AN180" s="20" t="str">
        <f>CHAR(AK180+CODE("0"))</f>
        <v>6</v>
      </c>
      <c r="AO180" s="21" t="str">
        <f>CHAR(AL180+CODE("a"))</f>
        <v>n</v>
      </c>
    </row>
    <row r="181" spans="1:41" ht="18" thickBot="1" thickTop="1">
      <c r="A181" s="34" t="s">
        <v>328</v>
      </c>
      <c r="B181" s="57" t="s">
        <v>329</v>
      </c>
      <c r="C181" s="60" t="str">
        <f t="shared" si="0"/>
        <v>OF78wb</v>
      </c>
      <c r="D181" s="42">
        <f t="shared" si="1"/>
        <v>92.82692685140434</v>
      </c>
      <c r="E181" s="43">
        <f t="shared" si="49"/>
        <v>272.8269268514043</v>
      </c>
      <c r="F181" s="46">
        <f t="shared" si="3"/>
        <v>14483.1734312593</v>
      </c>
      <c r="G181" s="47">
        <f t="shared" si="50"/>
        <v>8999.426742361613</v>
      </c>
      <c r="H181" s="31">
        <v>31</v>
      </c>
      <c r="I181" s="32">
        <v>57</v>
      </c>
      <c r="J181" s="32">
        <v>0</v>
      </c>
      <c r="K181" s="33" t="s">
        <v>11</v>
      </c>
      <c r="L181" s="31">
        <v>115</v>
      </c>
      <c r="M181" s="32">
        <v>52</v>
      </c>
      <c r="N181" s="32">
        <v>0</v>
      </c>
      <c r="O181" s="33" t="s">
        <v>12</v>
      </c>
      <c r="P181" s="7">
        <f t="shared" si="5"/>
        <v>-31.95</v>
      </c>
      <c r="Q181" s="8">
        <f t="shared" si="6"/>
        <v>115.86666666666666</v>
      </c>
      <c r="R181" s="9">
        <f t="shared" si="65"/>
        <v>-0.5576326960121882</v>
      </c>
      <c r="S181" s="10">
        <f t="shared" si="65"/>
        <v>2.0222548266440965</v>
      </c>
      <c r="T181" s="25">
        <f t="shared" si="51"/>
        <v>-0.6461280810115044</v>
      </c>
      <c r="U181" s="25">
        <f t="shared" si="60"/>
        <v>2.273296724416779</v>
      </c>
      <c r="V181" s="26">
        <f t="shared" si="52"/>
        <v>14483.1734312593</v>
      </c>
      <c r="W181" s="27">
        <f t="shared" si="53"/>
        <v>8999.426742361613</v>
      </c>
      <c r="X181" s="28">
        <f t="shared" si="11"/>
        <v>-0.04931916552760729</v>
      </c>
      <c r="Y181" s="25">
        <f t="shared" si="61"/>
        <v>-0.04931916552760729</v>
      </c>
      <c r="Z181" s="29">
        <f t="shared" si="54"/>
        <v>92.82692685140434</v>
      </c>
      <c r="AA181" s="30">
        <f t="shared" si="55"/>
        <v>92.82692685140434</v>
      </c>
      <c r="AB181" s="15">
        <f t="shared" si="14"/>
        <v>58.05</v>
      </c>
      <c r="AC181" s="16">
        <f t="shared" si="62"/>
        <v>5</v>
      </c>
      <c r="AD181" s="17">
        <f t="shared" si="56"/>
        <v>8</v>
      </c>
      <c r="AE181" s="18">
        <f t="shared" si="57"/>
        <v>1</v>
      </c>
      <c r="AF181" s="19" t="str">
        <f t="shared" si="17"/>
        <v>F</v>
      </c>
      <c r="AG181" s="20" t="str">
        <f t="shared" si="18"/>
        <v>8</v>
      </c>
      <c r="AH181" s="21" t="str">
        <f t="shared" si="19"/>
        <v>b</v>
      </c>
      <c r="AI181" s="22">
        <f t="shared" si="20"/>
        <v>295.8666666666667</v>
      </c>
      <c r="AJ181" s="16">
        <f t="shared" si="63"/>
        <v>14</v>
      </c>
      <c r="AK181" s="17">
        <f t="shared" si="58"/>
        <v>7.5</v>
      </c>
      <c r="AL181" s="18">
        <f t="shared" si="59"/>
        <v>22</v>
      </c>
      <c r="AM181" s="19" t="str">
        <f t="shared" si="23"/>
        <v>O</v>
      </c>
      <c r="AN181" s="20" t="str">
        <f t="shared" si="24"/>
        <v>7</v>
      </c>
      <c r="AO181" s="21" t="str">
        <f t="shared" si="25"/>
        <v>w</v>
      </c>
    </row>
    <row r="182" spans="1:41" ht="18" thickBot="1" thickTop="1">
      <c r="A182" s="34" t="s">
        <v>330</v>
      </c>
      <c r="B182" s="57" t="s">
        <v>331</v>
      </c>
      <c r="C182" s="60" t="str">
        <f t="shared" si="0"/>
        <v>PH57km</v>
      </c>
      <c r="D182" s="42">
        <f t="shared" si="1"/>
        <v>63.48710032535926</v>
      </c>
      <c r="E182" s="43">
        <f t="shared" si="49"/>
        <v>243.48710032535925</v>
      </c>
      <c r="F182" s="46">
        <f t="shared" si="3"/>
        <v>13855.475933362135</v>
      </c>
      <c r="G182" s="47">
        <f t="shared" si="50"/>
        <v>8609.393599728863</v>
      </c>
      <c r="H182" s="31">
        <v>12</v>
      </c>
      <c r="I182" s="32">
        <v>28</v>
      </c>
      <c r="J182" s="32">
        <v>0</v>
      </c>
      <c r="K182" s="33" t="s">
        <v>11</v>
      </c>
      <c r="L182" s="31">
        <v>130</v>
      </c>
      <c r="M182" s="32">
        <v>51</v>
      </c>
      <c r="N182" s="32">
        <v>0</v>
      </c>
      <c r="O182" s="33" t="s">
        <v>12</v>
      </c>
      <c r="P182" s="7">
        <f>(H182+(I182/60)+(J182/3600))*IF(K182="N",1,-1)</f>
        <v>-12.466666666666667</v>
      </c>
      <c r="Q182" s="8">
        <f>((L182)+(M182/60)+(N182/3600))*IF(O182="E",1,-1)</f>
        <v>130.85</v>
      </c>
      <c r="R182" s="9">
        <f t="shared" si="65"/>
        <v>-0.21758438008195974</v>
      </c>
      <c r="S182" s="10">
        <f t="shared" si="65"/>
        <v>2.2837633262345802</v>
      </c>
      <c r="T182" s="25">
        <f t="shared" si="51"/>
        <v>-0.5679197220161585</v>
      </c>
      <c r="U182" s="25">
        <f t="shared" si="60"/>
        <v>2.174772552717334</v>
      </c>
      <c r="V182" s="26">
        <f t="shared" si="52"/>
        <v>13855.475933362135</v>
      </c>
      <c r="W182" s="27">
        <f t="shared" si="53"/>
        <v>8609.393599728863</v>
      </c>
      <c r="X182" s="28">
        <f>(SIN(R182)-SIN($R$5)*T182)/(COS($R$5)*SIN(U182))</f>
        <v>0.44639928892798847</v>
      </c>
      <c r="Y182" s="25">
        <f t="shared" si="61"/>
        <v>0.44639928892798847</v>
      </c>
      <c r="Z182" s="29">
        <f t="shared" si="54"/>
        <v>63.48710032535926</v>
      </c>
      <c r="AA182" s="30">
        <f t="shared" si="55"/>
        <v>63.48710032535926</v>
      </c>
      <c r="AB182" s="15">
        <f>90+P182</f>
        <v>77.53333333333333</v>
      </c>
      <c r="AC182" s="16">
        <f t="shared" si="62"/>
        <v>7</v>
      </c>
      <c r="AD182" s="17">
        <f t="shared" si="56"/>
        <v>7</v>
      </c>
      <c r="AE182" s="18">
        <f t="shared" si="57"/>
        <v>12</v>
      </c>
      <c r="AF182" s="19" t="str">
        <f>CHAR(AC182+CODE("A"))</f>
        <v>H</v>
      </c>
      <c r="AG182" s="20" t="str">
        <f>CHAR(AD182+CODE("0"))</f>
        <v>7</v>
      </c>
      <c r="AH182" s="21" t="str">
        <f>CHAR(AE182+CODE("a"))</f>
        <v>m</v>
      </c>
      <c r="AI182" s="22">
        <f>180+Q182</f>
        <v>310.85</v>
      </c>
      <c r="AJ182" s="16">
        <f t="shared" si="63"/>
        <v>15</v>
      </c>
      <c r="AK182" s="17">
        <f t="shared" si="58"/>
        <v>5</v>
      </c>
      <c r="AL182" s="18">
        <f t="shared" si="59"/>
        <v>10</v>
      </c>
      <c r="AM182" s="19" t="str">
        <f>CHAR(AJ182+CODE("A"))</f>
        <v>P</v>
      </c>
      <c r="AN182" s="20" t="str">
        <f>CHAR(AK182+CODE("0"))</f>
        <v>5</v>
      </c>
      <c r="AO182" s="21" t="str">
        <f>CHAR(AL182+CODE("a"))</f>
        <v>k</v>
      </c>
    </row>
    <row r="183" spans="1:41" ht="18" thickBot="1" thickTop="1">
      <c r="A183" s="34" t="s">
        <v>332</v>
      </c>
      <c r="B183" s="57" t="s">
        <v>333</v>
      </c>
      <c r="C183" s="60" t="str">
        <f t="shared" si="0"/>
        <v>RG30xw</v>
      </c>
      <c r="D183" s="42">
        <f t="shared" si="1"/>
        <v>26.0780409172304</v>
      </c>
      <c r="E183" s="43">
        <f t="shared" si="49"/>
        <v>206.0780409172304</v>
      </c>
      <c r="F183" s="46">
        <f t="shared" si="3"/>
        <v>17331.933892094654</v>
      </c>
      <c r="G183" s="47">
        <f t="shared" si="50"/>
        <v>10769.564426309442</v>
      </c>
      <c r="H183" s="31">
        <v>29</v>
      </c>
      <c r="I183" s="32">
        <v>4</v>
      </c>
      <c r="J183" s="32">
        <v>0</v>
      </c>
      <c r="K183" s="33" t="s">
        <v>11</v>
      </c>
      <c r="L183" s="31">
        <v>167</v>
      </c>
      <c r="M183" s="32">
        <v>57</v>
      </c>
      <c r="N183" s="32">
        <v>0</v>
      </c>
      <c r="O183" s="33" t="s">
        <v>12</v>
      </c>
      <c r="P183" s="7">
        <f>(H183+(I183/60)+(J183/3600))*IF(K183="N",1,-1)</f>
        <v>-29.066666666666666</v>
      </c>
      <c r="Q183" s="8">
        <f>((L183)+(M183/60)+(N183/3600))*IF(O183="E",1,-1)</f>
        <v>167.95</v>
      </c>
      <c r="R183" s="9">
        <f t="shared" si="65"/>
        <v>-0.5073090359130185</v>
      </c>
      <c r="S183" s="10">
        <f t="shared" si="65"/>
        <v>2.931280478724476</v>
      </c>
      <c r="T183" s="25">
        <f t="shared" si="51"/>
        <v>-0.9126190108163127</v>
      </c>
      <c r="U183" s="25">
        <f t="shared" si="60"/>
        <v>2.720441671965885</v>
      </c>
      <c r="V183" s="26">
        <f t="shared" si="52"/>
        <v>17331.933892094654</v>
      </c>
      <c r="W183" s="27">
        <f t="shared" si="53"/>
        <v>10769.564426309442</v>
      </c>
      <c r="X183" s="28">
        <f>(SIN(R183)-SIN($R$5)*T183)/(COS($R$5)*SIN(U183))</f>
        <v>0.8981961201383996</v>
      </c>
      <c r="Y183" s="25">
        <f t="shared" si="61"/>
        <v>0.8981961201383996</v>
      </c>
      <c r="Z183" s="29">
        <f t="shared" si="54"/>
        <v>26.0780409172304</v>
      </c>
      <c r="AA183" s="30">
        <f t="shared" si="55"/>
        <v>26.0780409172304</v>
      </c>
      <c r="AB183" s="15">
        <f>90+P183</f>
        <v>60.93333333333334</v>
      </c>
      <c r="AC183" s="16">
        <f t="shared" si="62"/>
        <v>6</v>
      </c>
      <c r="AD183" s="17">
        <f t="shared" si="56"/>
        <v>0</v>
      </c>
      <c r="AE183" s="18">
        <f t="shared" si="57"/>
        <v>22</v>
      </c>
      <c r="AF183" s="19" t="str">
        <f>CHAR(AC183+CODE("A"))</f>
        <v>G</v>
      </c>
      <c r="AG183" s="20" t="str">
        <f>CHAR(AD183+CODE("0"))</f>
        <v>0</v>
      </c>
      <c r="AH183" s="21" t="str">
        <f>CHAR(AE183+CODE("a"))</f>
        <v>w</v>
      </c>
      <c r="AI183" s="22">
        <f>180+Q183</f>
        <v>347.95</v>
      </c>
      <c r="AJ183" s="16">
        <f t="shared" si="63"/>
        <v>17</v>
      </c>
      <c r="AK183" s="17">
        <f t="shared" si="58"/>
        <v>3.5</v>
      </c>
      <c r="AL183" s="18">
        <f t="shared" si="59"/>
        <v>23</v>
      </c>
      <c r="AM183" s="19" t="str">
        <f>CHAR(AJ183+CODE("A"))</f>
        <v>R</v>
      </c>
      <c r="AN183" s="20" t="str">
        <f>CHAR(AK183+CODE("0"))</f>
        <v>3</v>
      </c>
      <c r="AO183" s="21" t="str">
        <f>CHAR(AL183+CODE("a"))</f>
        <v>x</v>
      </c>
    </row>
    <row r="184" spans="1:41" ht="18" thickBot="1" thickTop="1">
      <c r="A184" s="34" t="s">
        <v>334</v>
      </c>
      <c r="B184" s="57" t="s">
        <v>335</v>
      </c>
      <c r="C184" s="60" t="str">
        <f aca="true" t="shared" si="66" ref="C184:C235">IF(D184&lt;&gt;"",AM184&amp;AF184&amp;AN184&amp;AG184&amp;AO184&amp;AH184,"")</f>
        <v>NH87jt</v>
      </c>
      <c r="D184" s="42">
        <f aca="true" t="shared" si="67" ref="D184:D235">IF(F184="","",IF(ISERR(AA184),"  N/A  ",AA184))</f>
        <v>92.22347262299641</v>
      </c>
      <c r="E184" s="43">
        <f t="shared" si="49"/>
        <v>272.2234726229964</v>
      </c>
      <c r="F184" s="46">
        <f aca="true" t="shared" si="68" ref="F184:F235">IF(H184+I184+J184+L184+M184+N184&gt;0,V184,"")</f>
        <v>11547.078145067448</v>
      </c>
      <c r="G184" s="47">
        <f t="shared" si="50"/>
        <v>7175.021713858177</v>
      </c>
      <c r="H184" s="31">
        <v>12</v>
      </c>
      <c r="I184" s="32">
        <v>10</v>
      </c>
      <c r="J184" s="32">
        <v>0</v>
      </c>
      <c r="K184" s="33" t="s">
        <v>11</v>
      </c>
      <c r="L184" s="31">
        <v>96</v>
      </c>
      <c r="M184" s="32">
        <v>50</v>
      </c>
      <c r="N184" s="32">
        <v>0</v>
      </c>
      <c r="O184" s="33" t="s">
        <v>12</v>
      </c>
      <c r="P184" s="7">
        <f>(H184+(I184/60)+(J184/3600))*IF(K184="N",1,-1)</f>
        <v>-12.166666666666666</v>
      </c>
      <c r="Q184" s="8">
        <f>((L184)+(M184/60)+(N184/3600))*IF(O184="E",1,-1)</f>
        <v>96.83333333333333</v>
      </c>
      <c r="R184" s="9">
        <f t="shared" si="65"/>
        <v>-0.21234839232597674</v>
      </c>
      <c r="S184" s="10">
        <f t="shared" si="65"/>
        <v>1.6900604923478424</v>
      </c>
      <c r="T184" s="25">
        <f t="shared" si="51"/>
        <v>-0.23930235756535878</v>
      </c>
      <c r="U184" s="25">
        <f t="shared" si="60"/>
        <v>1.812443595207573</v>
      </c>
      <c r="V184" s="26">
        <f t="shared" si="52"/>
        <v>11547.078145067448</v>
      </c>
      <c r="W184" s="27">
        <f t="shared" si="53"/>
        <v>7175.021713858177</v>
      </c>
      <c r="X184" s="28">
        <f>(SIN(R184)-SIN($R$5)*T184)/(COS($R$5)*SIN(U184))</f>
        <v>-0.03879717844566885</v>
      </c>
      <c r="Y184" s="25">
        <f t="shared" si="61"/>
        <v>-0.03879717844566885</v>
      </c>
      <c r="Z184" s="29">
        <f t="shared" si="54"/>
        <v>92.22347262299641</v>
      </c>
      <c r="AA184" s="30">
        <f t="shared" si="55"/>
        <v>92.22347262299641</v>
      </c>
      <c r="AB184" s="15">
        <f>90+P184</f>
        <v>77.83333333333333</v>
      </c>
      <c r="AC184" s="16">
        <f t="shared" si="62"/>
        <v>7</v>
      </c>
      <c r="AD184" s="17">
        <f t="shared" si="56"/>
        <v>7</v>
      </c>
      <c r="AE184" s="18">
        <f t="shared" si="57"/>
        <v>19</v>
      </c>
      <c r="AF184" s="19" t="str">
        <f>CHAR(AC184+CODE("A"))</f>
        <v>H</v>
      </c>
      <c r="AG184" s="20" t="str">
        <f>CHAR(AD184+CODE("0"))</f>
        <v>7</v>
      </c>
      <c r="AH184" s="21" t="str">
        <f>CHAR(AE184+CODE("a"))</f>
        <v>t</v>
      </c>
      <c r="AI184" s="22">
        <f>180+Q184</f>
        <v>276.8333333333333</v>
      </c>
      <c r="AJ184" s="16">
        <f t="shared" si="63"/>
        <v>13</v>
      </c>
      <c r="AK184" s="17">
        <f t="shared" si="58"/>
        <v>8</v>
      </c>
      <c r="AL184" s="18">
        <f t="shared" si="59"/>
        <v>9</v>
      </c>
      <c r="AM184" s="19" t="str">
        <f>CHAR(AJ184+CODE("A"))</f>
        <v>N</v>
      </c>
      <c r="AN184" s="20" t="str">
        <f>CHAR(AK184+CODE("0"))</f>
        <v>8</v>
      </c>
      <c r="AO184" s="21" t="str">
        <f>CHAR(AL184+CODE("a"))</f>
        <v>j</v>
      </c>
    </row>
    <row r="185" spans="1:41" ht="18" thickBot="1" thickTop="1">
      <c r="A185" s="34" t="s">
        <v>336</v>
      </c>
      <c r="B185" s="57" t="s">
        <v>337</v>
      </c>
      <c r="C185" s="60" t="str">
        <f t="shared" si="66"/>
        <v>GN37qn</v>
      </c>
      <c r="D185" s="42">
        <f t="shared" si="67"/>
        <v>284.40059027658725</v>
      </c>
      <c r="E185" s="43">
        <f t="shared" si="49"/>
        <v>104.40059027658725</v>
      </c>
      <c r="F185" s="46">
        <f t="shared" si="68"/>
        <v>3730.901649260597</v>
      </c>
      <c r="G185" s="47">
        <f t="shared" si="50"/>
        <v>2318.2748059212777</v>
      </c>
      <c r="H185" s="31">
        <v>47</v>
      </c>
      <c r="I185" s="32">
        <v>33</v>
      </c>
      <c r="J185" s="32">
        <v>0</v>
      </c>
      <c r="K185" s="33" t="s">
        <v>5</v>
      </c>
      <c r="L185" s="31">
        <v>52</v>
      </c>
      <c r="M185" s="32">
        <v>40</v>
      </c>
      <c r="N185" s="32">
        <v>0</v>
      </c>
      <c r="O185" s="33" t="s">
        <v>7</v>
      </c>
      <c r="P185" s="7">
        <f t="shared" si="5"/>
        <v>47.55</v>
      </c>
      <c r="Q185" s="8">
        <f t="shared" si="6"/>
        <v>-52.666666666666664</v>
      </c>
      <c r="R185" s="9">
        <f t="shared" si="65"/>
        <v>0.8299040593233037</v>
      </c>
      <c r="S185" s="10">
        <f t="shared" si="65"/>
        <v>-0.9192067393836801</v>
      </c>
      <c r="T185" s="25">
        <f t="shared" si="51"/>
        <v>0.8333767948105624</v>
      </c>
      <c r="U185" s="25">
        <f t="shared" si="60"/>
        <v>0.5856069140261493</v>
      </c>
      <c r="V185" s="26">
        <f t="shared" si="52"/>
        <v>3730.901649260597</v>
      </c>
      <c r="W185" s="27">
        <f t="shared" si="53"/>
        <v>2318.2748059212777</v>
      </c>
      <c r="X185" s="28">
        <f t="shared" si="11"/>
        <v>0.2486998657568471</v>
      </c>
      <c r="Y185" s="25">
        <f t="shared" si="61"/>
        <v>0.2486998657568471</v>
      </c>
      <c r="Z185" s="29">
        <f t="shared" si="54"/>
        <v>75.59940972341275</v>
      </c>
      <c r="AA185" s="30">
        <f t="shared" si="55"/>
        <v>284.40059027658725</v>
      </c>
      <c r="AB185" s="15">
        <f t="shared" si="14"/>
        <v>137.55</v>
      </c>
      <c r="AC185" s="16">
        <f t="shared" si="62"/>
        <v>13</v>
      </c>
      <c r="AD185" s="17">
        <f t="shared" si="56"/>
        <v>7</v>
      </c>
      <c r="AE185" s="18">
        <f t="shared" si="57"/>
        <v>13</v>
      </c>
      <c r="AF185" s="19" t="str">
        <f t="shared" si="17"/>
        <v>N</v>
      </c>
      <c r="AG185" s="20" t="str">
        <f t="shared" si="18"/>
        <v>7</v>
      </c>
      <c r="AH185" s="21" t="str">
        <f t="shared" si="19"/>
        <v>n</v>
      </c>
      <c r="AI185" s="22">
        <f t="shared" si="20"/>
        <v>127.33333333333334</v>
      </c>
      <c r="AJ185" s="16">
        <f t="shared" si="63"/>
        <v>6</v>
      </c>
      <c r="AK185" s="17">
        <f t="shared" si="58"/>
        <v>3.5</v>
      </c>
      <c r="AL185" s="18">
        <f t="shared" si="59"/>
        <v>16</v>
      </c>
      <c r="AM185" s="19" t="str">
        <f t="shared" si="23"/>
        <v>G</v>
      </c>
      <c r="AN185" s="20" t="str">
        <f t="shared" si="24"/>
        <v>3</v>
      </c>
      <c r="AO185" s="21" t="str">
        <f t="shared" si="25"/>
        <v>q</v>
      </c>
    </row>
    <row r="186" spans="1:41" ht="18" thickBot="1" thickTop="1">
      <c r="A186" s="34" t="s">
        <v>338</v>
      </c>
      <c r="B186" s="57" t="s">
        <v>339</v>
      </c>
      <c r="C186" s="60" t="str">
        <f t="shared" si="66"/>
        <v>CG44ww</v>
      </c>
      <c r="D186" s="42">
        <f t="shared" si="67"/>
        <v>285.3770856766864</v>
      </c>
      <c r="E186" s="43">
        <f t="shared" si="49"/>
        <v>105.37708567668642</v>
      </c>
      <c r="F186" s="46">
        <f t="shared" si="68"/>
        <v>14887.376198356204</v>
      </c>
      <c r="G186" s="47">
        <f t="shared" si="50"/>
        <v>9250.586697658242</v>
      </c>
      <c r="H186" s="31">
        <v>25</v>
      </c>
      <c r="I186" s="32">
        <v>4</v>
      </c>
      <c r="J186" s="32">
        <v>0</v>
      </c>
      <c r="K186" s="33" t="s">
        <v>11</v>
      </c>
      <c r="L186" s="31">
        <v>130</v>
      </c>
      <c r="M186" s="32">
        <v>5</v>
      </c>
      <c r="N186" s="32">
        <v>0</v>
      </c>
      <c r="O186" s="33" t="s">
        <v>7</v>
      </c>
      <c r="P186" s="7">
        <f t="shared" si="5"/>
        <v>-25.066666666666666</v>
      </c>
      <c r="Q186" s="8">
        <f t="shared" si="6"/>
        <v>-130.08333333333334</v>
      </c>
      <c r="R186" s="9">
        <f t="shared" si="65"/>
        <v>-0.4374958658332453</v>
      </c>
      <c r="S186" s="10">
        <f t="shared" si="65"/>
        <v>-2.2703824686359573</v>
      </c>
      <c r="T186" s="25">
        <f t="shared" si="51"/>
        <v>-0.6932180794143995</v>
      </c>
      <c r="U186" s="25">
        <f t="shared" si="60"/>
        <v>2.3367408881425527</v>
      </c>
      <c r="V186" s="26">
        <f t="shared" si="52"/>
        <v>14887.376198356204</v>
      </c>
      <c r="W186" s="27">
        <f t="shared" si="53"/>
        <v>9250.586697658242</v>
      </c>
      <c r="X186" s="28">
        <f t="shared" si="11"/>
        <v>0.26517052521120776</v>
      </c>
      <c r="Y186" s="25">
        <f t="shared" si="61"/>
        <v>0.26517052521120776</v>
      </c>
      <c r="Z186" s="29">
        <f t="shared" si="54"/>
        <v>74.62291432331357</v>
      </c>
      <c r="AA186" s="30">
        <f t="shared" si="55"/>
        <v>285.3770856766864</v>
      </c>
      <c r="AB186" s="15">
        <f t="shared" si="14"/>
        <v>64.93333333333334</v>
      </c>
      <c r="AC186" s="16">
        <f t="shared" si="62"/>
        <v>6</v>
      </c>
      <c r="AD186" s="17">
        <f t="shared" si="56"/>
        <v>4</v>
      </c>
      <c r="AE186" s="18">
        <f t="shared" si="57"/>
        <v>22</v>
      </c>
      <c r="AF186" s="19" t="str">
        <f t="shared" si="17"/>
        <v>G</v>
      </c>
      <c r="AG186" s="20" t="str">
        <f t="shared" si="18"/>
        <v>4</v>
      </c>
      <c r="AH186" s="21" t="str">
        <f t="shared" si="19"/>
        <v>w</v>
      </c>
      <c r="AI186" s="22">
        <f t="shared" si="20"/>
        <v>49.91666666666666</v>
      </c>
      <c r="AJ186" s="16">
        <f t="shared" si="63"/>
        <v>2</v>
      </c>
      <c r="AK186" s="17">
        <f t="shared" si="58"/>
        <v>4.5</v>
      </c>
      <c r="AL186" s="18">
        <f t="shared" si="59"/>
        <v>22</v>
      </c>
      <c r="AM186" s="19" t="str">
        <f t="shared" si="23"/>
        <v>C</v>
      </c>
      <c r="AN186" s="20" t="str">
        <f t="shared" si="24"/>
        <v>4</v>
      </c>
      <c r="AO186" s="21" t="str">
        <f t="shared" si="25"/>
        <v>w</v>
      </c>
    </row>
    <row r="187" spans="1:41" ht="18" thickBot="1" thickTop="1">
      <c r="A187" s="34" t="s">
        <v>340</v>
      </c>
      <c r="B187" s="57" t="s">
        <v>341</v>
      </c>
      <c r="C187" s="60" t="str">
        <f t="shared" si="66"/>
        <v>GD18cg</v>
      </c>
      <c r="D187" s="42">
        <f t="shared" si="67"/>
        <v>214.92231488819556</v>
      </c>
      <c r="E187" s="43">
        <f t="shared" si="49"/>
        <v>34.92231488819556</v>
      </c>
      <c r="F187" s="46">
        <f t="shared" si="68"/>
        <v>12686.079223103465</v>
      </c>
      <c r="G187" s="47">
        <f t="shared" si="50"/>
        <v>7882.76417167702</v>
      </c>
      <c r="H187" s="31">
        <v>51</v>
      </c>
      <c r="I187" s="32">
        <v>45</v>
      </c>
      <c r="J187" s="32">
        <v>0</v>
      </c>
      <c r="K187" s="33" t="s">
        <v>11</v>
      </c>
      <c r="L187" s="31">
        <v>57</v>
      </c>
      <c r="M187" s="32">
        <v>46</v>
      </c>
      <c r="N187" s="32">
        <v>0</v>
      </c>
      <c r="O187" s="33" t="s">
        <v>7</v>
      </c>
      <c r="P187" s="7">
        <f t="shared" si="5"/>
        <v>-51.75</v>
      </c>
      <c r="Q187" s="8">
        <f t="shared" si="6"/>
        <v>-57.766666666666666</v>
      </c>
      <c r="R187" s="9">
        <f t="shared" si="65"/>
        <v>-0.9032078879070655</v>
      </c>
      <c r="S187" s="10">
        <f t="shared" si="65"/>
        <v>-1.008218531235391</v>
      </c>
      <c r="T187" s="25">
        <f t="shared" si="51"/>
        <v>-0.40814964686732275</v>
      </c>
      <c r="U187" s="25">
        <f t="shared" si="60"/>
        <v>1.9912226060435512</v>
      </c>
      <c r="V187" s="26">
        <f t="shared" si="52"/>
        <v>12686.079223103465</v>
      </c>
      <c r="W187" s="27">
        <f t="shared" si="53"/>
        <v>7882.76417167702</v>
      </c>
      <c r="X187" s="28">
        <f t="shared" si="11"/>
        <v>-0.8199289810125981</v>
      </c>
      <c r="Y187" s="25">
        <f t="shared" si="61"/>
        <v>-0.8199289810125981</v>
      </c>
      <c r="Z187" s="29">
        <f t="shared" si="54"/>
        <v>145.07768511180444</v>
      </c>
      <c r="AA187" s="30">
        <f t="shared" si="55"/>
        <v>214.92231488819556</v>
      </c>
      <c r="AB187" s="15">
        <f t="shared" si="14"/>
        <v>38.25</v>
      </c>
      <c r="AC187" s="16">
        <f t="shared" si="62"/>
        <v>3</v>
      </c>
      <c r="AD187" s="17">
        <f t="shared" si="56"/>
        <v>8</v>
      </c>
      <c r="AE187" s="18">
        <f t="shared" si="57"/>
        <v>6</v>
      </c>
      <c r="AF187" s="19" t="str">
        <f t="shared" si="17"/>
        <v>D</v>
      </c>
      <c r="AG187" s="20" t="str">
        <f t="shared" si="18"/>
        <v>8</v>
      </c>
      <c r="AH187" s="21" t="str">
        <f t="shared" si="19"/>
        <v>g</v>
      </c>
      <c r="AI187" s="22">
        <f t="shared" si="20"/>
        <v>122.23333333333333</v>
      </c>
      <c r="AJ187" s="16">
        <f t="shared" si="63"/>
        <v>6</v>
      </c>
      <c r="AK187" s="17">
        <f t="shared" si="58"/>
        <v>1</v>
      </c>
      <c r="AL187" s="18">
        <f t="shared" si="59"/>
        <v>2</v>
      </c>
      <c r="AM187" s="19" t="str">
        <f t="shared" si="23"/>
        <v>G</v>
      </c>
      <c r="AN187" s="20" t="str">
        <f t="shared" si="24"/>
        <v>1</v>
      </c>
      <c r="AO187" s="21" t="str">
        <f t="shared" si="25"/>
        <v>c</v>
      </c>
    </row>
    <row r="188" spans="1:41" ht="18" thickBot="1" thickTop="1">
      <c r="A188" s="34" t="s">
        <v>342</v>
      </c>
      <c r="B188" s="57" t="s">
        <v>343</v>
      </c>
      <c r="C188" s="60" t="str">
        <f t="shared" si="66"/>
        <v>MI62fq</v>
      </c>
      <c r="D188" s="42">
        <f t="shared" si="67"/>
        <v>108.21179143987514</v>
      </c>
      <c r="E188" s="43">
        <f t="shared" si="49"/>
        <v>288.2117914398751</v>
      </c>
      <c r="F188" s="46">
        <f t="shared" si="68"/>
        <v>9466.065210446657</v>
      </c>
      <c r="G188" s="47">
        <f t="shared" si="50"/>
        <v>5881.940225611551</v>
      </c>
      <c r="H188" s="31">
        <v>7</v>
      </c>
      <c r="I188" s="32">
        <v>19</v>
      </c>
      <c r="J188" s="32">
        <v>0</v>
      </c>
      <c r="K188" s="33" t="s">
        <v>11</v>
      </c>
      <c r="L188" s="31">
        <v>72</v>
      </c>
      <c r="M188" s="32">
        <v>25</v>
      </c>
      <c r="N188" s="32">
        <v>0</v>
      </c>
      <c r="O188" s="33" t="s">
        <v>12</v>
      </c>
      <c r="P188" s="7">
        <f t="shared" si="5"/>
        <v>-7.316666666666666</v>
      </c>
      <c r="Q188" s="8">
        <f t="shared" si="6"/>
        <v>72.41666666666667</v>
      </c>
      <c r="R188" s="9">
        <f t="shared" si="65"/>
        <v>-0.12769992360425178</v>
      </c>
      <c r="S188" s="10">
        <f t="shared" si="65"/>
        <v>1.2639092666525604</v>
      </c>
      <c r="T188" s="25">
        <f t="shared" si="51"/>
        <v>0.08488879764365168</v>
      </c>
      <c r="U188" s="25">
        <f t="shared" si="60"/>
        <v>1.4858052441448213</v>
      </c>
      <c r="V188" s="26">
        <f t="shared" si="52"/>
        <v>9466.065210446657</v>
      </c>
      <c r="W188" s="27">
        <f t="shared" si="53"/>
        <v>5881.940225611551</v>
      </c>
      <c r="X188" s="28">
        <f t="shared" si="11"/>
        <v>-0.3125304156217503</v>
      </c>
      <c r="Y188" s="25">
        <f t="shared" si="61"/>
        <v>-0.3125304156217503</v>
      </c>
      <c r="Z188" s="29">
        <f t="shared" si="54"/>
        <v>108.21179143987514</v>
      </c>
      <c r="AA188" s="30">
        <f t="shared" si="55"/>
        <v>108.21179143987514</v>
      </c>
      <c r="AB188" s="15">
        <f t="shared" si="14"/>
        <v>82.68333333333334</v>
      </c>
      <c r="AC188" s="16">
        <f t="shared" si="62"/>
        <v>8</v>
      </c>
      <c r="AD188" s="17">
        <f t="shared" si="56"/>
        <v>2</v>
      </c>
      <c r="AE188" s="18">
        <f t="shared" si="57"/>
        <v>16</v>
      </c>
      <c r="AF188" s="19" t="str">
        <f t="shared" si="17"/>
        <v>I</v>
      </c>
      <c r="AG188" s="20" t="str">
        <f t="shared" si="18"/>
        <v>2</v>
      </c>
      <c r="AH188" s="21" t="str">
        <f t="shared" si="19"/>
        <v>q</v>
      </c>
      <c r="AI188" s="22">
        <f t="shared" si="20"/>
        <v>252.41666666666669</v>
      </c>
      <c r="AJ188" s="16">
        <f t="shared" si="63"/>
        <v>12</v>
      </c>
      <c r="AK188" s="17">
        <f t="shared" si="58"/>
        <v>6</v>
      </c>
      <c r="AL188" s="18">
        <f t="shared" si="59"/>
        <v>5</v>
      </c>
      <c r="AM188" s="19" t="str">
        <f t="shared" si="23"/>
        <v>M</v>
      </c>
      <c r="AN188" s="20" t="str">
        <f t="shared" si="24"/>
        <v>6</v>
      </c>
      <c r="AO188" s="21" t="str">
        <f t="shared" si="25"/>
        <v>f</v>
      </c>
    </row>
    <row r="189" spans="1:41" ht="18" thickBot="1" thickTop="1">
      <c r="A189" s="34" t="s">
        <v>344</v>
      </c>
      <c r="B189" s="57" t="s">
        <v>345</v>
      </c>
      <c r="C189" s="60" t="str">
        <f t="shared" si="66"/>
        <v>OL72ch</v>
      </c>
      <c r="D189" s="42">
        <f t="shared" si="67"/>
        <v>57.575629850418444</v>
      </c>
      <c r="E189" s="43">
        <f t="shared" si="49"/>
        <v>237.57562985041844</v>
      </c>
      <c r="F189" s="46">
        <f t="shared" si="68"/>
        <v>9625.564865225415</v>
      </c>
      <c r="G189" s="47">
        <f t="shared" si="50"/>
        <v>5981.048716262871</v>
      </c>
      <c r="H189" s="31">
        <v>22</v>
      </c>
      <c r="I189" s="32">
        <v>20</v>
      </c>
      <c r="J189" s="32">
        <v>0</v>
      </c>
      <c r="K189" s="33" t="s">
        <v>5</v>
      </c>
      <c r="L189" s="31">
        <v>114</v>
      </c>
      <c r="M189" s="32">
        <v>11</v>
      </c>
      <c r="N189" s="32">
        <v>0</v>
      </c>
      <c r="O189" s="33" t="s">
        <v>12</v>
      </c>
      <c r="P189" s="7">
        <f t="shared" si="5"/>
        <v>22.333333333333332</v>
      </c>
      <c r="Q189" s="8">
        <f t="shared" si="6"/>
        <v>114.18333333333334</v>
      </c>
      <c r="R189" s="9">
        <f t="shared" si="65"/>
        <v>0.3897901996120669</v>
      </c>
      <c r="S189" s="10">
        <f t="shared" si="65"/>
        <v>1.9928751175688586</v>
      </c>
      <c r="T189" s="25">
        <f t="shared" si="51"/>
        <v>0.05991990647962461</v>
      </c>
      <c r="U189" s="25">
        <f t="shared" si="60"/>
        <v>1.51084050623535</v>
      </c>
      <c r="V189" s="26">
        <f t="shared" si="52"/>
        <v>9625.564865225415</v>
      </c>
      <c r="W189" s="27">
        <f t="shared" si="53"/>
        <v>5981.048716262871</v>
      </c>
      <c r="X189" s="28">
        <f t="shared" si="11"/>
        <v>0.5361858723895166</v>
      </c>
      <c r="Y189" s="25">
        <f t="shared" si="61"/>
        <v>0.5361858723895166</v>
      </c>
      <c r="Z189" s="29">
        <f t="shared" si="54"/>
        <v>57.575629850418444</v>
      </c>
      <c r="AA189" s="30">
        <f t="shared" si="55"/>
        <v>57.575629850418444</v>
      </c>
      <c r="AB189" s="15">
        <f t="shared" si="14"/>
        <v>112.33333333333333</v>
      </c>
      <c r="AC189" s="16">
        <f t="shared" si="62"/>
        <v>11</v>
      </c>
      <c r="AD189" s="17">
        <f t="shared" si="56"/>
        <v>2</v>
      </c>
      <c r="AE189" s="18">
        <f t="shared" si="57"/>
        <v>7</v>
      </c>
      <c r="AF189" s="19" t="str">
        <f t="shared" si="17"/>
        <v>L</v>
      </c>
      <c r="AG189" s="20" t="str">
        <f t="shared" si="18"/>
        <v>2</v>
      </c>
      <c r="AH189" s="21" t="str">
        <f t="shared" si="19"/>
        <v>h</v>
      </c>
      <c r="AI189" s="22">
        <f t="shared" si="20"/>
        <v>294.18333333333334</v>
      </c>
      <c r="AJ189" s="16">
        <f t="shared" si="63"/>
        <v>14</v>
      </c>
      <c r="AK189" s="17">
        <f t="shared" si="58"/>
        <v>7</v>
      </c>
      <c r="AL189" s="18">
        <f t="shared" si="59"/>
        <v>2</v>
      </c>
      <c r="AM189" s="19" t="str">
        <f t="shared" si="23"/>
        <v>O</v>
      </c>
      <c r="AN189" s="20" t="str">
        <f t="shared" si="24"/>
        <v>7</v>
      </c>
      <c r="AO189" s="21" t="str">
        <f t="shared" si="25"/>
        <v>c</v>
      </c>
    </row>
    <row r="190" spans="1:41" ht="18" thickBot="1" thickTop="1">
      <c r="A190" s="34" t="s">
        <v>346</v>
      </c>
      <c r="B190" s="57" t="s">
        <v>347</v>
      </c>
      <c r="C190" s="60" t="str">
        <f t="shared" si="66"/>
        <v>MK82sx</v>
      </c>
      <c r="D190" s="42">
        <f t="shared" si="67"/>
        <v>91.32108946094435</v>
      </c>
      <c r="E190" s="43">
        <f t="shared" si="49"/>
        <v>271.32108946094434</v>
      </c>
      <c r="F190" s="46">
        <f t="shared" si="68"/>
        <v>8038.771261177613</v>
      </c>
      <c r="G190" s="47">
        <f t="shared" si="50"/>
        <v>4995.060882681118</v>
      </c>
      <c r="H190" s="31">
        <v>12</v>
      </c>
      <c r="I190" s="32">
        <v>58</v>
      </c>
      <c r="J190" s="32">
        <v>0</v>
      </c>
      <c r="K190" s="33" t="s">
        <v>5</v>
      </c>
      <c r="L190" s="31">
        <v>77</v>
      </c>
      <c r="M190" s="32">
        <v>35</v>
      </c>
      <c r="N190" s="32">
        <v>0</v>
      </c>
      <c r="O190" s="33" t="s">
        <v>12</v>
      </c>
      <c r="P190" s="7">
        <f t="shared" si="5"/>
        <v>12.966666666666667</v>
      </c>
      <c r="Q190" s="8">
        <f t="shared" si="6"/>
        <v>77.58333333333333</v>
      </c>
      <c r="R190" s="9">
        <f t="shared" si="65"/>
        <v>0.2263110263419314</v>
      </c>
      <c r="S190" s="10">
        <f t="shared" si="65"/>
        <v>1.354084611338934</v>
      </c>
      <c r="T190" s="25">
        <f t="shared" si="51"/>
        <v>0.3041260580219244</v>
      </c>
      <c r="U190" s="25">
        <f t="shared" si="60"/>
        <v>1.2617754294738053</v>
      </c>
      <c r="V190" s="26">
        <f t="shared" si="52"/>
        <v>8038.771261177613</v>
      </c>
      <c r="W190" s="27">
        <f t="shared" si="53"/>
        <v>4995.060882681118</v>
      </c>
      <c r="X190" s="28">
        <f t="shared" si="11"/>
        <v>-0.02305531781804749</v>
      </c>
      <c r="Y190" s="25">
        <f t="shared" si="61"/>
        <v>-0.02305531781804749</v>
      </c>
      <c r="Z190" s="29">
        <f t="shared" si="54"/>
        <v>91.32108946094435</v>
      </c>
      <c r="AA190" s="30">
        <f t="shared" si="55"/>
        <v>91.32108946094435</v>
      </c>
      <c r="AB190" s="15">
        <f t="shared" si="14"/>
        <v>102.96666666666667</v>
      </c>
      <c r="AC190" s="16">
        <f t="shared" si="62"/>
        <v>10</v>
      </c>
      <c r="AD190" s="17">
        <f t="shared" si="56"/>
        <v>2</v>
      </c>
      <c r="AE190" s="18">
        <f t="shared" si="57"/>
        <v>23</v>
      </c>
      <c r="AF190" s="19" t="str">
        <f t="shared" si="17"/>
        <v>K</v>
      </c>
      <c r="AG190" s="20" t="str">
        <f t="shared" si="18"/>
        <v>2</v>
      </c>
      <c r="AH190" s="21" t="str">
        <f t="shared" si="19"/>
        <v>x</v>
      </c>
      <c r="AI190" s="22">
        <f t="shared" si="20"/>
        <v>257.5833333333333</v>
      </c>
      <c r="AJ190" s="16">
        <f t="shared" si="63"/>
        <v>12</v>
      </c>
      <c r="AK190" s="17">
        <f t="shared" si="58"/>
        <v>8.5</v>
      </c>
      <c r="AL190" s="18">
        <f t="shared" si="59"/>
        <v>18</v>
      </c>
      <c r="AM190" s="19" t="str">
        <f t="shared" si="23"/>
        <v>M</v>
      </c>
      <c r="AN190" s="20" t="str">
        <f t="shared" si="24"/>
        <v>8</v>
      </c>
      <c r="AO190" s="21" t="str">
        <f t="shared" si="25"/>
        <v>s</v>
      </c>
    </row>
    <row r="191" spans="1:41" ht="18" thickBot="1" thickTop="1">
      <c r="A191" s="34" t="s">
        <v>346</v>
      </c>
      <c r="B191" s="57" t="s">
        <v>348</v>
      </c>
      <c r="C191" s="60" t="str">
        <f t="shared" si="66"/>
        <v>MK69ja</v>
      </c>
      <c r="D191" s="42">
        <f t="shared" si="67"/>
        <v>90.8842048928855</v>
      </c>
      <c r="E191" s="43">
        <f t="shared" si="49"/>
        <v>270.8842048928855</v>
      </c>
      <c r="F191" s="46">
        <f t="shared" si="68"/>
        <v>7196.64768259112</v>
      </c>
      <c r="G191" s="47">
        <f t="shared" si="50"/>
        <v>4471.789550643663</v>
      </c>
      <c r="H191" s="31">
        <v>19</v>
      </c>
      <c r="I191" s="32">
        <v>0</v>
      </c>
      <c r="J191" s="32">
        <v>0</v>
      </c>
      <c r="K191" s="33" t="s">
        <v>5</v>
      </c>
      <c r="L191" s="31">
        <v>72</v>
      </c>
      <c r="M191" s="32">
        <v>48</v>
      </c>
      <c r="N191" s="32">
        <v>0</v>
      </c>
      <c r="O191" s="33" t="s">
        <v>12</v>
      </c>
      <c r="P191" s="7">
        <f t="shared" si="5"/>
        <v>19</v>
      </c>
      <c r="Q191" s="8">
        <f t="shared" si="6"/>
        <v>72.8</v>
      </c>
      <c r="R191" s="9">
        <f t="shared" si="65"/>
        <v>0.33161255787892263</v>
      </c>
      <c r="S191" s="10">
        <f t="shared" si="65"/>
        <v>1.270599695451872</v>
      </c>
      <c r="T191" s="25">
        <f t="shared" si="51"/>
        <v>0.42702635258413946</v>
      </c>
      <c r="U191" s="25">
        <f t="shared" si="60"/>
        <v>1.1295946762817644</v>
      </c>
      <c r="V191" s="26">
        <f t="shared" si="52"/>
        <v>7196.64768259112</v>
      </c>
      <c r="W191" s="27">
        <f t="shared" si="53"/>
        <v>4471.789550643663</v>
      </c>
      <c r="X191" s="28">
        <f t="shared" si="11"/>
        <v>-0.015431674103140789</v>
      </c>
      <c r="Y191" s="25">
        <f t="shared" si="61"/>
        <v>-0.015431674103140789</v>
      </c>
      <c r="Z191" s="29">
        <f t="shared" si="54"/>
        <v>90.8842048928855</v>
      </c>
      <c r="AA191" s="30">
        <f t="shared" si="55"/>
        <v>90.8842048928855</v>
      </c>
      <c r="AB191" s="15">
        <f t="shared" si="14"/>
        <v>109</v>
      </c>
      <c r="AC191" s="16">
        <f t="shared" si="62"/>
        <v>10</v>
      </c>
      <c r="AD191" s="17">
        <f t="shared" si="56"/>
        <v>9</v>
      </c>
      <c r="AE191" s="18">
        <f t="shared" si="57"/>
        <v>0</v>
      </c>
      <c r="AF191" s="19" t="str">
        <f t="shared" si="17"/>
        <v>K</v>
      </c>
      <c r="AG191" s="20" t="str">
        <f t="shared" si="18"/>
        <v>9</v>
      </c>
      <c r="AH191" s="21" t="str">
        <f t="shared" si="19"/>
        <v>a</v>
      </c>
      <c r="AI191" s="22">
        <f t="shared" si="20"/>
        <v>252.8</v>
      </c>
      <c r="AJ191" s="16">
        <f t="shared" si="63"/>
        <v>12</v>
      </c>
      <c r="AK191" s="17">
        <f t="shared" si="58"/>
        <v>6</v>
      </c>
      <c r="AL191" s="18">
        <f t="shared" si="59"/>
        <v>9</v>
      </c>
      <c r="AM191" s="19" t="str">
        <f t="shared" si="23"/>
        <v>M</v>
      </c>
      <c r="AN191" s="20" t="str">
        <f t="shared" si="24"/>
        <v>6</v>
      </c>
      <c r="AO191" s="21" t="str">
        <f t="shared" si="25"/>
        <v>j</v>
      </c>
    </row>
    <row r="192" spans="1:41" ht="18" thickBot="1" thickTop="1">
      <c r="A192" s="34" t="s">
        <v>346</v>
      </c>
      <c r="B192" s="57" t="s">
        <v>349</v>
      </c>
      <c r="C192" s="60" t="str">
        <f t="shared" si="66"/>
        <v>NL42en</v>
      </c>
      <c r="D192" s="42">
        <f t="shared" si="67"/>
        <v>76.53807399460442</v>
      </c>
      <c r="E192" s="43">
        <f t="shared" si="49"/>
        <v>256.5380739946044</v>
      </c>
      <c r="F192" s="46">
        <f t="shared" si="68"/>
        <v>7968.761439412379</v>
      </c>
      <c r="G192" s="47">
        <f t="shared" si="50"/>
        <v>4951.558796262531</v>
      </c>
      <c r="H192" s="31">
        <v>22</v>
      </c>
      <c r="I192" s="32">
        <v>34</v>
      </c>
      <c r="J192" s="32">
        <v>0</v>
      </c>
      <c r="K192" s="33" t="s">
        <v>5</v>
      </c>
      <c r="L192" s="31">
        <v>88</v>
      </c>
      <c r="M192" s="32">
        <v>24</v>
      </c>
      <c r="N192" s="32">
        <v>0</v>
      </c>
      <c r="O192" s="33" t="s">
        <v>12</v>
      </c>
      <c r="P192" s="7">
        <f t="shared" si="5"/>
        <v>22.566666666666666</v>
      </c>
      <c r="Q192" s="8">
        <f t="shared" si="6"/>
        <v>88.4</v>
      </c>
      <c r="R192" s="9">
        <f t="shared" si="65"/>
        <v>0.39386263453338705</v>
      </c>
      <c r="S192" s="10">
        <f t="shared" si="65"/>
        <v>1.5428710587629875</v>
      </c>
      <c r="T192" s="25">
        <f t="shared" si="51"/>
        <v>0.31457579200849195</v>
      </c>
      <c r="U192" s="25">
        <f t="shared" si="60"/>
        <v>1.2507866016971243</v>
      </c>
      <c r="V192" s="26">
        <f t="shared" si="52"/>
        <v>7968.761439412379</v>
      </c>
      <c r="W192" s="27">
        <f t="shared" si="53"/>
        <v>4951.558796262531</v>
      </c>
      <c r="X192" s="28">
        <f t="shared" si="11"/>
        <v>0.23279915644115687</v>
      </c>
      <c r="Y192" s="25">
        <f t="shared" si="61"/>
        <v>0.23279915644115687</v>
      </c>
      <c r="Z192" s="29">
        <f t="shared" si="54"/>
        <v>76.53807399460442</v>
      </c>
      <c r="AA192" s="30">
        <f t="shared" si="55"/>
        <v>76.53807399460442</v>
      </c>
      <c r="AB192" s="15">
        <f t="shared" si="14"/>
        <v>112.56666666666666</v>
      </c>
      <c r="AC192" s="16">
        <f t="shared" si="62"/>
        <v>11</v>
      </c>
      <c r="AD192" s="17">
        <f t="shared" si="56"/>
        <v>2</v>
      </c>
      <c r="AE192" s="18">
        <f t="shared" si="57"/>
        <v>13</v>
      </c>
      <c r="AF192" s="19" t="str">
        <f t="shared" si="17"/>
        <v>L</v>
      </c>
      <c r="AG192" s="20" t="str">
        <f t="shared" si="18"/>
        <v>2</v>
      </c>
      <c r="AH192" s="21" t="str">
        <f t="shared" si="19"/>
        <v>n</v>
      </c>
      <c r="AI192" s="22">
        <f t="shared" si="20"/>
        <v>268.4</v>
      </c>
      <c r="AJ192" s="16">
        <f t="shared" si="63"/>
        <v>13</v>
      </c>
      <c r="AK192" s="17">
        <f t="shared" si="58"/>
        <v>4</v>
      </c>
      <c r="AL192" s="18">
        <f t="shared" si="59"/>
        <v>4</v>
      </c>
      <c r="AM192" s="19" t="str">
        <f t="shared" si="23"/>
        <v>N</v>
      </c>
      <c r="AN192" s="20" t="str">
        <f t="shared" si="24"/>
        <v>4</v>
      </c>
      <c r="AO192" s="21" t="str">
        <f t="shared" si="25"/>
        <v>e</v>
      </c>
    </row>
    <row r="193" spans="1:41" ht="18" thickBot="1" thickTop="1">
      <c r="A193" s="34" t="s">
        <v>346</v>
      </c>
      <c r="B193" s="57" t="s">
        <v>350</v>
      </c>
      <c r="C193" s="60" t="str">
        <f t="shared" si="66"/>
        <v>ML88on</v>
      </c>
      <c r="D193" s="42">
        <f t="shared" si="67"/>
        <v>80.22465486882209</v>
      </c>
      <c r="E193" s="43">
        <f t="shared" si="49"/>
        <v>260.2246548688221</v>
      </c>
      <c r="F193" s="46">
        <f t="shared" si="68"/>
        <v>6716.86998385941</v>
      </c>
      <c r="G193" s="47">
        <f t="shared" si="50"/>
        <v>4173.669509973857</v>
      </c>
      <c r="H193" s="31">
        <v>28</v>
      </c>
      <c r="I193" s="32">
        <v>35</v>
      </c>
      <c r="J193" s="32">
        <v>0</v>
      </c>
      <c r="K193" s="33" t="s">
        <v>5</v>
      </c>
      <c r="L193" s="31">
        <v>77</v>
      </c>
      <c r="M193" s="32">
        <v>12</v>
      </c>
      <c r="N193" s="32">
        <v>0</v>
      </c>
      <c r="O193" s="33" t="s">
        <v>12</v>
      </c>
      <c r="P193" s="7">
        <f>(H193+(I193/60)+(J193/3600))*IF(K193="N",1,-1)</f>
        <v>28.583333333333332</v>
      </c>
      <c r="Q193" s="8">
        <f>((L193)+(M193/60)+(N193/3600))*IF(O193="E",1,-1)</f>
        <v>77.2</v>
      </c>
      <c r="R193" s="9">
        <f t="shared" si="65"/>
        <v>0.4988732778617125</v>
      </c>
      <c r="S193" s="10">
        <f t="shared" si="65"/>
        <v>1.3473941825396225</v>
      </c>
      <c r="T193" s="25">
        <f t="shared" si="51"/>
        <v>0.49384681907199224</v>
      </c>
      <c r="U193" s="25">
        <f t="shared" si="60"/>
        <v>1.0542881782858908</v>
      </c>
      <c r="V193" s="26">
        <f t="shared" si="52"/>
        <v>6716.86998385941</v>
      </c>
      <c r="W193" s="27">
        <f t="shared" si="53"/>
        <v>4173.669509973857</v>
      </c>
      <c r="X193" s="28">
        <f>(SIN(R193)-SIN($R$5)*T193)/(COS($R$5)*SIN(U193))</f>
        <v>0.16978545389038363</v>
      </c>
      <c r="Y193" s="25">
        <f t="shared" si="61"/>
        <v>0.16978545389038363</v>
      </c>
      <c r="Z193" s="29">
        <f t="shared" si="54"/>
        <v>80.22465486882209</v>
      </c>
      <c r="AA193" s="30">
        <f t="shared" si="55"/>
        <v>80.22465486882209</v>
      </c>
      <c r="AB193" s="15">
        <f>90+P193</f>
        <v>118.58333333333333</v>
      </c>
      <c r="AC193" s="16">
        <f t="shared" si="62"/>
        <v>11</v>
      </c>
      <c r="AD193" s="17">
        <f t="shared" si="56"/>
        <v>8</v>
      </c>
      <c r="AE193" s="18">
        <f t="shared" si="57"/>
        <v>13</v>
      </c>
      <c r="AF193" s="19" t="str">
        <f>CHAR(AC193+CODE("A"))</f>
        <v>L</v>
      </c>
      <c r="AG193" s="20" t="str">
        <f>CHAR(AD193+CODE("0"))</f>
        <v>8</v>
      </c>
      <c r="AH193" s="21" t="str">
        <f>CHAR(AE193+CODE("a"))</f>
        <v>n</v>
      </c>
      <c r="AI193" s="22">
        <f>180+Q193</f>
        <v>257.2</v>
      </c>
      <c r="AJ193" s="16">
        <f t="shared" si="63"/>
        <v>12</v>
      </c>
      <c r="AK193" s="17">
        <f t="shared" si="58"/>
        <v>8.5</v>
      </c>
      <c r="AL193" s="18">
        <f t="shared" si="59"/>
        <v>14</v>
      </c>
      <c r="AM193" s="19" t="str">
        <f>CHAR(AJ193+CODE("A"))</f>
        <v>M</v>
      </c>
      <c r="AN193" s="20" t="str">
        <f>CHAR(AK193+CODE("0"))</f>
        <v>8</v>
      </c>
      <c r="AO193" s="21" t="str">
        <f>CHAR(AL193+CODE("a"))</f>
        <v>o</v>
      </c>
    </row>
    <row r="194" spans="1:41" ht="18" thickBot="1" thickTop="1">
      <c r="A194" s="34" t="s">
        <v>351</v>
      </c>
      <c r="B194" s="57" t="s">
        <v>352</v>
      </c>
      <c r="C194" s="60" t="str">
        <f t="shared" si="66"/>
        <v>FP53ss</v>
      </c>
      <c r="D194" s="42">
        <f t="shared" si="67"/>
        <v>316.31115119556364</v>
      </c>
      <c r="E194" s="43">
        <f t="shared" si="49"/>
        <v>136.31115119556364</v>
      </c>
      <c r="F194" s="46">
        <f t="shared" si="68"/>
        <v>4059.977234273665</v>
      </c>
      <c r="G194" s="47">
        <f t="shared" si="50"/>
        <v>2522.7528945170448</v>
      </c>
      <c r="H194" s="31">
        <v>63</v>
      </c>
      <c r="I194" s="32">
        <v>45</v>
      </c>
      <c r="J194" s="32">
        <v>0</v>
      </c>
      <c r="K194" s="33" t="s">
        <v>5</v>
      </c>
      <c r="L194" s="31">
        <v>68</v>
      </c>
      <c r="M194" s="32">
        <v>30</v>
      </c>
      <c r="N194" s="32">
        <v>0</v>
      </c>
      <c r="O194" s="33" t="s">
        <v>7</v>
      </c>
      <c r="P194" s="7">
        <f t="shared" si="5"/>
        <v>63.75</v>
      </c>
      <c r="Q194" s="8">
        <f t="shared" si="6"/>
        <v>-68.5</v>
      </c>
      <c r="R194" s="9">
        <f t="shared" si="65"/>
        <v>1.1126473981463851</v>
      </c>
      <c r="S194" s="10">
        <f t="shared" si="65"/>
        <v>-1.1955505376161157</v>
      </c>
      <c r="T194" s="25">
        <f t="shared" si="51"/>
        <v>0.8037296418687785</v>
      </c>
      <c r="U194" s="25">
        <f t="shared" si="60"/>
        <v>0.6372590228023333</v>
      </c>
      <c r="V194" s="26">
        <f t="shared" si="52"/>
        <v>4059.977234273665</v>
      </c>
      <c r="W194" s="27">
        <f t="shared" si="53"/>
        <v>2522.7528945170448</v>
      </c>
      <c r="X194" s="28">
        <f t="shared" si="11"/>
        <v>0.7231015952593388</v>
      </c>
      <c r="Y194" s="25">
        <f t="shared" si="61"/>
        <v>0.7231015952593388</v>
      </c>
      <c r="Z194" s="29">
        <f t="shared" si="54"/>
        <v>43.68884880443635</v>
      </c>
      <c r="AA194" s="30">
        <f t="shared" si="55"/>
        <v>316.31115119556364</v>
      </c>
      <c r="AB194" s="15">
        <f t="shared" si="14"/>
        <v>153.75</v>
      </c>
      <c r="AC194" s="16">
        <f t="shared" si="62"/>
        <v>15</v>
      </c>
      <c r="AD194" s="17">
        <f t="shared" si="56"/>
        <v>3</v>
      </c>
      <c r="AE194" s="18">
        <f t="shared" si="57"/>
        <v>18</v>
      </c>
      <c r="AF194" s="19" t="str">
        <f t="shared" si="17"/>
        <v>P</v>
      </c>
      <c r="AG194" s="20" t="str">
        <f t="shared" si="18"/>
        <v>3</v>
      </c>
      <c r="AH194" s="21" t="str">
        <f t="shared" si="19"/>
        <v>s</v>
      </c>
      <c r="AI194" s="22">
        <f t="shared" si="20"/>
        <v>111.5</v>
      </c>
      <c r="AJ194" s="16">
        <f t="shared" si="63"/>
        <v>5</v>
      </c>
      <c r="AK194" s="17">
        <f t="shared" si="58"/>
        <v>5.5</v>
      </c>
      <c r="AL194" s="18">
        <f t="shared" si="59"/>
        <v>18</v>
      </c>
      <c r="AM194" s="19" t="str">
        <f t="shared" si="23"/>
        <v>F</v>
      </c>
      <c r="AN194" s="20" t="str">
        <f t="shared" si="24"/>
        <v>5</v>
      </c>
      <c r="AO194" s="21" t="str">
        <f t="shared" si="25"/>
        <v>s</v>
      </c>
    </row>
    <row r="195" spans="1:41" ht="18" thickBot="1" thickTop="1">
      <c r="A195" s="34" t="s">
        <v>353</v>
      </c>
      <c r="B195" s="57" t="s">
        <v>354</v>
      </c>
      <c r="C195" s="60" t="str">
        <f t="shared" si="66"/>
        <v>FM09fc</v>
      </c>
      <c r="D195" s="42">
        <f t="shared" si="67"/>
        <v>290.20555204567063</v>
      </c>
      <c r="E195" s="43">
        <f t="shared" si="49"/>
        <v>110.20555204567063</v>
      </c>
      <c r="F195" s="46">
        <f t="shared" si="68"/>
        <v>6045.9392091255895</v>
      </c>
      <c r="G195" s="47">
        <f t="shared" si="50"/>
        <v>3756.7724545687875</v>
      </c>
      <c r="H195" s="31">
        <v>39</v>
      </c>
      <c r="I195" s="32">
        <v>6</v>
      </c>
      <c r="J195" s="32">
        <v>0</v>
      </c>
      <c r="K195" s="33" t="s">
        <v>5</v>
      </c>
      <c r="L195" s="31">
        <v>79</v>
      </c>
      <c r="M195" s="32">
        <v>35</v>
      </c>
      <c r="N195" s="32">
        <v>0</v>
      </c>
      <c r="O195" s="33" t="s">
        <v>7</v>
      </c>
      <c r="P195" s="7">
        <f t="shared" si="5"/>
        <v>39.1</v>
      </c>
      <c r="Q195" s="8">
        <f t="shared" si="6"/>
        <v>-79.58333333333333</v>
      </c>
      <c r="R195" s="9">
        <f t="shared" si="65"/>
        <v>0.6824237375297829</v>
      </c>
      <c r="S195" s="10">
        <f t="shared" si="65"/>
        <v>-1.3889911963788206</v>
      </c>
      <c r="T195" s="25">
        <f t="shared" si="51"/>
        <v>0.5825140488370554</v>
      </c>
      <c r="U195" s="25">
        <f t="shared" si="60"/>
        <v>0.9489780582523292</v>
      </c>
      <c r="V195" s="26">
        <f t="shared" si="52"/>
        <v>6045.9392091255895</v>
      </c>
      <c r="W195" s="27">
        <f t="shared" si="53"/>
        <v>3756.7724545687875</v>
      </c>
      <c r="X195" s="28">
        <f t="shared" si="11"/>
        <v>0.34538913873745797</v>
      </c>
      <c r="Y195" s="25">
        <f t="shared" si="61"/>
        <v>0.34538913873745797</v>
      </c>
      <c r="Z195" s="29">
        <f t="shared" si="54"/>
        <v>69.79444795432936</v>
      </c>
      <c r="AA195" s="30">
        <f t="shared" si="55"/>
        <v>290.20555204567063</v>
      </c>
      <c r="AB195" s="15">
        <f t="shared" si="14"/>
        <v>129.1</v>
      </c>
      <c r="AC195" s="16">
        <f t="shared" si="62"/>
        <v>12</v>
      </c>
      <c r="AD195" s="17">
        <f t="shared" si="56"/>
        <v>9</v>
      </c>
      <c r="AE195" s="18">
        <f t="shared" si="57"/>
        <v>2</v>
      </c>
      <c r="AF195" s="19" t="str">
        <f t="shared" si="17"/>
        <v>M</v>
      </c>
      <c r="AG195" s="20" t="str">
        <f t="shared" si="18"/>
        <v>9</v>
      </c>
      <c r="AH195" s="21" t="str">
        <f t="shared" si="19"/>
        <v>c</v>
      </c>
      <c r="AI195" s="22">
        <f t="shared" si="20"/>
        <v>100.41666666666667</v>
      </c>
      <c r="AJ195" s="16">
        <f t="shared" si="63"/>
        <v>5</v>
      </c>
      <c r="AK195" s="17">
        <f t="shared" si="58"/>
        <v>0</v>
      </c>
      <c r="AL195" s="18">
        <f t="shared" si="59"/>
        <v>5</v>
      </c>
      <c r="AM195" s="19" t="str">
        <f t="shared" si="23"/>
        <v>F</v>
      </c>
      <c r="AN195" s="20" t="str">
        <f t="shared" si="24"/>
        <v>0</v>
      </c>
      <c r="AO195" s="21" t="str">
        <f t="shared" si="25"/>
        <v>f</v>
      </c>
    </row>
    <row r="196" spans="1:41" ht="18" thickBot="1" thickTop="1">
      <c r="A196" s="34" t="s">
        <v>355</v>
      </c>
      <c r="B196" s="57" t="s">
        <v>356</v>
      </c>
      <c r="C196" s="60" t="str">
        <f t="shared" si="66"/>
        <v>DM79ms</v>
      </c>
      <c r="D196" s="42">
        <f t="shared" si="67"/>
        <v>306.5911354439411</v>
      </c>
      <c r="E196" s="43">
        <f t="shared" si="49"/>
        <v>126.59113544394108</v>
      </c>
      <c r="F196" s="46">
        <f t="shared" si="68"/>
        <v>7536.756073694133</v>
      </c>
      <c r="G196" s="47">
        <f t="shared" si="50"/>
        <v>4683.1231071132615</v>
      </c>
      <c r="H196" s="31">
        <v>39</v>
      </c>
      <c r="I196" s="32">
        <v>45</v>
      </c>
      <c r="J196" s="32">
        <v>0</v>
      </c>
      <c r="K196" s="33" t="s">
        <v>5</v>
      </c>
      <c r="L196" s="31">
        <v>105</v>
      </c>
      <c r="M196" s="32">
        <v>0</v>
      </c>
      <c r="N196" s="32">
        <v>0</v>
      </c>
      <c r="O196" s="33" t="s">
        <v>7</v>
      </c>
      <c r="P196" s="7">
        <f t="shared" si="5"/>
        <v>39.75</v>
      </c>
      <c r="Q196" s="8">
        <f t="shared" si="6"/>
        <v>-105</v>
      </c>
      <c r="R196" s="9">
        <f aca="true" t="shared" si="69" ref="R196:S227">RADIANS(P196)</f>
        <v>0.693768377667746</v>
      </c>
      <c r="S196" s="10">
        <f t="shared" si="69"/>
        <v>-1.8325957145940461</v>
      </c>
      <c r="T196" s="25">
        <f t="shared" si="51"/>
        <v>0.3781691924585376</v>
      </c>
      <c r="U196" s="25">
        <f t="shared" si="60"/>
        <v>1.1829785078785329</v>
      </c>
      <c r="V196" s="26">
        <f t="shared" si="52"/>
        <v>7536.756073694133</v>
      </c>
      <c r="W196" s="27">
        <f t="shared" si="53"/>
        <v>4683.1231071132615</v>
      </c>
      <c r="X196" s="28">
        <f t="shared" si="11"/>
        <v>0.5961006593706274</v>
      </c>
      <c r="Y196" s="25">
        <f t="shared" si="61"/>
        <v>0.5961006593706274</v>
      </c>
      <c r="Z196" s="29">
        <f t="shared" si="54"/>
        <v>53.40886455605894</v>
      </c>
      <c r="AA196" s="30">
        <f t="shared" si="55"/>
        <v>306.5911354439411</v>
      </c>
      <c r="AB196" s="15">
        <f t="shared" si="14"/>
        <v>129.75</v>
      </c>
      <c r="AC196" s="16">
        <f t="shared" si="62"/>
        <v>12</v>
      </c>
      <c r="AD196" s="17">
        <f t="shared" si="56"/>
        <v>9</v>
      </c>
      <c r="AE196" s="18">
        <f t="shared" si="57"/>
        <v>18</v>
      </c>
      <c r="AF196" s="19" t="str">
        <f t="shared" si="17"/>
        <v>M</v>
      </c>
      <c r="AG196" s="20" t="str">
        <f t="shared" si="18"/>
        <v>9</v>
      </c>
      <c r="AH196" s="21" t="str">
        <f t="shared" si="19"/>
        <v>s</v>
      </c>
      <c r="AI196" s="22">
        <f t="shared" si="20"/>
        <v>75</v>
      </c>
      <c r="AJ196" s="16">
        <f t="shared" si="63"/>
        <v>3</v>
      </c>
      <c r="AK196" s="17">
        <f t="shared" si="58"/>
        <v>7.5</v>
      </c>
      <c r="AL196" s="18">
        <f t="shared" si="59"/>
        <v>12</v>
      </c>
      <c r="AM196" s="19" t="str">
        <f t="shared" si="23"/>
        <v>D</v>
      </c>
      <c r="AN196" s="20" t="str">
        <f t="shared" si="24"/>
        <v>7</v>
      </c>
      <c r="AO196" s="21" t="str">
        <f t="shared" si="25"/>
        <v>m</v>
      </c>
    </row>
    <row r="197" spans="1:41" ht="18" thickBot="1" thickTop="1">
      <c r="A197" s="34" t="s">
        <v>357</v>
      </c>
      <c r="B197" s="57" t="s">
        <v>358</v>
      </c>
      <c r="C197" s="60" t="str">
        <f t="shared" si="66"/>
        <v>FN42li</v>
      </c>
      <c r="D197" s="42">
        <f t="shared" si="67"/>
        <v>288.2248011467385</v>
      </c>
      <c r="E197" s="43">
        <f t="shared" si="49"/>
        <v>108.22480114673851</v>
      </c>
      <c r="F197" s="46">
        <f t="shared" si="68"/>
        <v>5262.511879514619</v>
      </c>
      <c r="G197" s="47">
        <f t="shared" si="50"/>
        <v>3269.973280737111</v>
      </c>
      <c r="H197" s="31">
        <v>42</v>
      </c>
      <c r="I197" s="32">
        <v>21</v>
      </c>
      <c r="J197" s="32">
        <v>0</v>
      </c>
      <c r="K197" s="33" t="s">
        <v>5</v>
      </c>
      <c r="L197" s="31">
        <v>71</v>
      </c>
      <c r="M197" s="32">
        <v>5</v>
      </c>
      <c r="N197" s="32">
        <v>0</v>
      </c>
      <c r="O197" s="33" t="s">
        <v>7</v>
      </c>
      <c r="P197" s="7">
        <f t="shared" si="5"/>
        <v>42.35</v>
      </c>
      <c r="Q197" s="8">
        <f t="shared" si="6"/>
        <v>-71.08333333333333</v>
      </c>
      <c r="R197" s="9">
        <f t="shared" si="69"/>
        <v>0.7391469382195985</v>
      </c>
      <c r="S197" s="10">
        <f t="shared" si="69"/>
        <v>-1.2406382099593025</v>
      </c>
      <c r="T197" s="25">
        <f t="shared" si="51"/>
        <v>0.6778144760233386</v>
      </c>
      <c r="U197" s="25">
        <f t="shared" si="60"/>
        <v>0.8260103405296844</v>
      </c>
      <c r="V197" s="26">
        <f t="shared" si="52"/>
        <v>5262.511879514619</v>
      </c>
      <c r="W197" s="27">
        <f t="shared" si="53"/>
        <v>3269.973280737111</v>
      </c>
      <c r="X197" s="28">
        <f t="shared" si="11"/>
        <v>0.31274609572600715</v>
      </c>
      <c r="Y197" s="25">
        <f t="shared" si="61"/>
        <v>0.31274609572600715</v>
      </c>
      <c r="Z197" s="29">
        <f t="shared" si="54"/>
        <v>71.77519885326147</v>
      </c>
      <c r="AA197" s="30">
        <f t="shared" si="55"/>
        <v>288.2248011467385</v>
      </c>
      <c r="AB197" s="15">
        <f t="shared" si="14"/>
        <v>132.35</v>
      </c>
      <c r="AC197" s="16">
        <f t="shared" si="62"/>
        <v>13</v>
      </c>
      <c r="AD197" s="17">
        <f t="shared" si="56"/>
        <v>2</v>
      </c>
      <c r="AE197" s="18">
        <f t="shared" si="57"/>
        <v>8</v>
      </c>
      <c r="AF197" s="19" t="str">
        <f t="shared" si="17"/>
        <v>N</v>
      </c>
      <c r="AG197" s="20" t="str">
        <f t="shared" si="18"/>
        <v>2</v>
      </c>
      <c r="AH197" s="21" t="str">
        <f t="shared" si="19"/>
        <v>i</v>
      </c>
      <c r="AI197" s="22">
        <f t="shared" si="20"/>
        <v>108.91666666666667</v>
      </c>
      <c r="AJ197" s="16">
        <f t="shared" si="63"/>
        <v>5</v>
      </c>
      <c r="AK197" s="17">
        <f t="shared" si="58"/>
        <v>4</v>
      </c>
      <c r="AL197" s="18">
        <f t="shared" si="59"/>
        <v>11</v>
      </c>
      <c r="AM197" s="19" t="str">
        <f t="shared" si="23"/>
        <v>F</v>
      </c>
      <c r="AN197" s="20" t="str">
        <f t="shared" si="24"/>
        <v>4</v>
      </c>
      <c r="AO197" s="21" t="str">
        <f t="shared" si="25"/>
        <v>l</v>
      </c>
    </row>
    <row r="198" spans="1:41" ht="18" thickBot="1" thickTop="1">
      <c r="A198" s="34" t="s">
        <v>359</v>
      </c>
      <c r="B198" s="57" t="s">
        <v>360</v>
      </c>
      <c r="C198" s="60" t="str">
        <f t="shared" si="66"/>
        <v>FN30as</v>
      </c>
      <c r="D198" s="42">
        <f t="shared" si="67"/>
        <v>288.337678338762</v>
      </c>
      <c r="E198" s="43">
        <f t="shared" si="49"/>
        <v>108.33767833876198</v>
      </c>
      <c r="F198" s="46">
        <f t="shared" si="68"/>
        <v>5558.792639808554</v>
      </c>
      <c r="G198" s="47">
        <f t="shared" si="50"/>
        <v>3454.073609997936</v>
      </c>
      <c r="H198" s="31">
        <v>40</v>
      </c>
      <c r="I198" s="32">
        <v>47</v>
      </c>
      <c r="J198" s="32">
        <v>0</v>
      </c>
      <c r="K198" s="33" t="s">
        <v>5</v>
      </c>
      <c r="L198" s="31">
        <v>73</v>
      </c>
      <c r="M198" s="32">
        <v>58</v>
      </c>
      <c r="N198" s="32">
        <v>0</v>
      </c>
      <c r="O198" s="33" t="s">
        <v>7</v>
      </c>
      <c r="P198" s="7">
        <f t="shared" si="5"/>
        <v>40.78333333333333</v>
      </c>
      <c r="Q198" s="8">
        <f t="shared" si="6"/>
        <v>-73.96666666666667</v>
      </c>
      <c r="R198" s="9">
        <f t="shared" si="69"/>
        <v>0.7118034466050207</v>
      </c>
      <c r="S198" s="10">
        <f t="shared" si="69"/>
        <v>-1.2909618700584724</v>
      </c>
      <c r="T198" s="25">
        <f t="shared" si="51"/>
        <v>0.6429022737727329</v>
      </c>
      <c r="U198" s="25">
        <f t="shared" si="60"/>
        <v>0.8725149332614274</v>
      </c>
      <c r="V198" s="26">
        <f t="shared" si="52"/>
        <v>5558.792639808554</v>
      </c>
      <c r="W198" s="27">
        <f t="shared" si="53"/>
        <v>3454.073609997936</v>
      </c>
      <c r="X198" s="28">
        <f t="shared" si="11"/>
        <v>0.3146167407314373</v>
      </c>
      <c r="Y198" s="25">
        <f t="shared" si="61"/>
        <v>0.3146167407314373</v>
      </c>
      <c r="Z198" s="29">
        <f t="shared" si="54"/>
        <v>71.66232166123802</v>
      </c>
      <c r="AA198" s="30">
        <f t="shared" si="55"/>
        <v>288.337678338762</v>
      </c>
      <c r="AB198" s="15">
        <f t="shared" si="14"/>
        <v>130.78333333333333</v>
      </c>
      <c r="AC198" s="16">
        <f t="shared" si="62"/>
        <v>13</v>
      </c>
      <c r="AD198" s="17">
        <f t="shared" si="56"/>
        <v>0</v>
      </c>
      <c r="AE198" s="18">
        <f t="shared" si="57"/>
        <v>18</v>
      </c>
      <c r="AF198" s="19" t="str">
        <f t="shared" si="17"/>
        <v>N</v>
      </c>
      <c r="AG198" s="20" t="str">
        <f t="shared" si="18"/>
        <v>0</v>
      </c>
      <c r="AH198" s="21" t="str">
        <f t="shared" si="19"/>
        <v>s</v>
      </c>
      <c r="AI198" s="22">
        <f t="shared" si="20"/>
        <v>106.03333333333333</v>
      </c>
      <c r="AJ198" s="16">
        <f t="shared" si="63"/>
        <v>5</v>
      </c>
      <c r="AK198" s="17">
        <f t="shared" si="58"/>
        <v>3</v>
      </c>
      <c r="AL198" s="18">
        <f t="shared" si="59"/>
        <v>0</v>
      </c>
      <c r="AM198" s="19" t="str">
        <f t="shared" si="23"/>
        <v>F</v>
      </c>
      <c r="AN198" s="20" t="str">
        <f t="shared" si="24"/>
        <v>3</v>
      </c>
      <c r="AO198" s="21" t="str">
        <f t="shared" si="25"/>
        <v>a</v>
      </c>
    </row>
    <row r="199" spans="1:41" ht="18" thickBot="1" thickTop="1">
      <c r="A199" s="34" t="s">
        <v>361</v>
      </c>
      <c r="B199" s="57" t="s">
        <v>362</v>
      </c>
      <c r="C199" s="60" t="str">
        <f t="shared" si="66"/>
        <v>FN00ak</v>
      </c>
      <c r="D199" s="42">
        <f t="shared" si="67"/>
        <v>291.69471573340724</v>
      </c>
      <c r="E199" s="43">
        <f t="shared" si="49"/>
        <v>111.69471573340724</v>
      </c>
      <c r="F199" s="46">
        <f t="shared" si="68"/>
        <v>5971.417330744858</v>
      </c>
      <c r="G199" s="47">
        <f t="shared" si="50"/>
        <v>3710.466706151587</v>
      </c>
      <c r="H199" s="31">
        <v>40</v>
      </c>
      <c r="I199" s="32">
        <v>27</v>
      </c>
      <c r="J199" s="32">
        <v>0</v>
      </c>
      <c r="K199" s="33" t="s">
        <v>5</v>
      </c>
      <c r="L199" s="31">
        <v>79</v>
      </c>
      <c r="M199" s="32">
        <v>57</v>
      </c>
      <c r="N199" s="32">
        <v>0</v>
      </c>
      <c r="O199" s="33" t="s">
        <v>7</v>
      </c>
      <c r="P199" s="7">
        <f t="shared" si="5"/>
        <v>40.45</v>
      </c>
      <c r="Q199" s="8">
        <f t="shared" si="6"/>
        <v>-79.95</v>
      </c>
      <c r="R199" s="9">
        <f t="shared" si="69"/>
        <v>0.7059856824317063</v>
      </c>
      <c r="S199" s="10">
        <f t="shared" si="69"/>
        <v>-1.3953907369694665</v>
      </c>
      <c r="T199" s="25">
        <f t="shared" si="51"/>
        <v>0.5919815825740192</v>
      </c>
      <c r="U199" s="25">
        <f t="shared" si="60"/>
        <v>0.937281012516851</v>
      </c>
      <c r="V199" s="26">
        <f t="shared" si="52"/>
        <v>5971.417330744858</v>
      </c>
      <c r="W199" s="27">
        <f t="shared" si="53"/>
        <v>3710.466706151587</v>
      </c>
      <c r="X199" s="28">
        <f t="shared" si="11"/>
        <v>0.3696610638014298</v>
      </c>
      <c r="Y199" s="25">
        <f t="shared" si="61"/>
        <v>0.3696610638014298</v>
      </c>
      <c r="Z199" s="29">
        <f t="shared" si="54"/>
        <v>68.30528426659278</v>
      </c>
      <c r="AA199" s="30">
        <f t="shared" si="55"/>
        <v>291.69471573340724</v>
      </c>
      <c r="AB199" s="15">
        <f t="shared" si="14"/>
        <v>130.45</v>
      </c>
      <c r="AC199" s="16">
        <f t="shared" si="62"/>
        <v>13</v>
      </c>
      <c r="AD199" s="17">
        <f t="shared" si="56"/>
        <v>0</v>
      </c>
      <c r="AE199" s="18">
        <f t="shared" si="57"/>
        <v>10</v>
      </c>
      <c r="AF199" s="19" t="str">
        <f t="shared" si="17"/>
        <v>N</v>
      </c>
      <c r="AG199" s="20" t="str">
        <f t="shared" si="18"/>
        <v>0</v>
      </c>
      <c r="AH199" s="21" t="str">
        <f t="shared" si="19"/>
        <v>k</v>
      </c>
      <c r="AI199" s="22">
        <f t="shared" si="20"/>
        <v>100.05</v>
      </c>
      <c r="AJ199" s="16">
        <f t="shared" si="63"/>
        <v>5</v>
      </c>
      <c r="AK199" s="17">
        <f t="shared" si="58"/>
        <v>0</v>
      </c>
      <c r="AL199" s="18">
        <f t="shared" si="59"/>
        <v>0</v>
      </c>
      <c r="AM199" s="19" t="str">
        <f t="shared" si="23"/>
        <v>F</v>
      </c>
      <c r="AN199" s="20" t="str">
        <f t="shared" si="24"/>
        <v>0</v>
      </c>
      <c r="AO199" s="21" t="str">
        <f t="shared" si="25"/>
        <v>a</v>
      </c>
    </row>
    <row r="200" spans="1:41" ht="18" thickBot="1" thickTop="1">
      <c r="A200" s="34" t="s">
        <v>361</v>
      </c>
      <c r="B200" s="57" t="s">
        <v>363</v>
      </c>
      <c r="C200" s="60" t="str">
        <f t="shared" si="66"/>
        <v>FM18lv</v>
      </c>
      <c r="D200" s="42">
        <f t="shared" si="67"/>
        <v>288.3916016457782</v>
      </c>
      <c r="E200" s="43">
        <f t="shared" si="49"/>
        <v>108.39160164577822</v>
      </c>
      <c r="F200" s="46">
        <f t="shared" si="68"/>
        <v>5895.178686282359</v>
      </c>
      <c r="G200" s="47">
        <f t="shared" si="50"/>
        <v>3663.094208747366</v>
      </c>
      <c r="H200" s="31">
        <v>38</v>
      </c>
      <c r="I200" s="32">
        <v>53</v>
      </c>
      <c r="J200" s="32">
        <v>0</v>
      </c>
      <c r="K200" s="33" t="s">
        <v>5</v>
      </c>
      <c r="L200" s="31">
        <v>77</v>
      </c>
      <c r="M200" s="32">
        <v>2</v>
      </c>
      <c r="N200" s="32">
        <v>0</v>
      </c>
      <c r="O200" s="33" t="s">
        <v>7</v>
      </c>
      <c r="P200" s="7">
        <f t="shared" si="5"/>
        <v>38.88333333333333</v>
      </c>
      <c r="Q200" s="8">
        <f t="shared" si="6"/>
        <v>-77.03333333333333</v>
      </c>
      <c r="R200" s="9">
        <f t="shared" si="69"/>
        <v>0.6786421908171285</v>
      </c>
      <c r="S200" s="10">
        <f t="shared" si="69"/>
        <v>-1.344485300452965</v>
      </c>
      <c r="T200" s="25">
        <f t="shared" si="51"/>
        <v>0.6015833955420351</v>
      </c>
      <c r="U200" s="25">
        <f t="shared" si="60"/>
        <v>0.9253145010645675</v>
      </c>
      <c r="V200" s="26">
        <f t="shared" si="52"/>
        <v>5895.178686282359</v>
      </c>
      <c r="W200" s="27">
        <f t="shared" si="53"/>
        <v>3663.094208747366</v>
      </c>
      <c r="X200" s="28">
        <f t="shared" si="11"/>
        <v>0.315509948323421</v>
      </c>
      <c r="Y200" s="25">
        <f t="shared" si="61"/>
        <v>0.315509948323421</v>
      </c>
      <c r="Z200" s="29">
        <f t="shared" si="54"/>
        <v>71.60839835422179</v>
      </c>
      <c r="AA200" s="30">
        <f t="shared" si="55"/>
        <v>288.3916016457782</v>
      </c>
      <c r="AB200" s="15">
        <f t="shared" si="14"/>
        <v>128.88333333333333</v>
      </c>
      <c r="AC200" s="16">
        <f t="shared" si="62"/>
        <v>12</v>
      </c>
      <c r="AD200" s="17">
        <f t="shared" si="56"/>
        <v>8</v>
      </c>
      <c r="AE200" s="18">
        <f t="shared" si="57"/>
        <v>21</v>
      </c>
      <c r="AF200" s="19" t="str">
        <f t="shared" si="17"/>
        <v>M</v>
      </c>
      <c r="AG200" s="20" t="str">
        <f t="shared" si="18"/>
        <v>8</v>
      </c>
      <c r="AH200" s="21" t="str">
        <f t="shared" si="19"/>
        <v>v</v>
      </c>
      <c r="AI200" s="22">
        <f t="shared" si="20"/>
        <v>102.96666666666667</v>
      </c>
      <c r="AJ200" s="16">
        <f t="shared" si="63"/>
        <v>5</v>
      </c>
      <c r="AK200" s="17">
        <f t="shared" si="58"/>
        <v>1</v>
      </c>
      <c r="AL200" s="18">
        <f t="shared" si="59"/>
        <v>11</v>
      </c>
      <c r="AM200" s="19" t="str">
        <f t="shared" si="23"/>
        <v>F</v>
      </c>
      <c r="AN200" s="20" t="str">
        <f t="shared" si="24"/>
        <v>1</v>
      </c>
      <c r="AO200" s="21" t="str">
        <f t="shared" si="25"/>
        <v>l</v>
      </c>
    </row>
    <row r="201" spans="1:41" ht="18" thickBot="1" thickTop="1">
      <c r="A201" s="34" t="s">
        <v>364</v>
      </c>
      <c r="B201" s="57" t="s">
        <v>365</v>
      </c>
      <c r="C201" s="60" t="str">
        <f t="shared" si="66"/>
        <v>EM73ts</v>
      </c>
      <c r="D201" s="42">
        <f t="shared" si="67"/>
        <v>288.69821652678337</v>
      </c>
      <c r="E201" s="43">
        <f t="shared" si="49"/>
        <v>108.69821652678337</v>
      </c>
      <c r="F201" s="46">
        <f t="shared" si="68"/>
        <v>6765.634222557093</v>
      </c>
      <c r="G201" s="47">
        <f t="shared" si="50"/>
        <v>4203.970203111982</v>
      </c>
      <c r="H201" s="31">
        <v>33</v>
      </c>
      <c r="I201" s="32">
        <v>45</v>
      </c>
      <c r="J201" s="32">
        <v>0</v>
      </c>
      <c r="K201" s="33" t="s">
        <v>5</v>
      </c>
      <c r="L201" s="31">
        <v>84</v>
      </c>
      <c r="M201" s="32">
        <v>23</v>
      </c>
      <c r="N201" s="32">
        <v>0</v>
      </c>
      <c r="O201" s="33" t="s">
        <v>7</v>
      </c>
      <c r="P201" s="7">
        <f t="shared" si="5"/>
        <v>33.75</v>
      </c>
      <c r="Q201" s="8">
        <f t="shared" si="6"/>
        <v>-84.38333333333334</v>
      </c>
      <c r="R201" s="9">
        <f t="shared" si="69"/>
        <v>0.5890486225480862</v>
      </c>
      <c r="S201" s="10">
        <f t="shared" si="69"/>
        <v>-1.4727670004745486</v>
      </c>
      <c r="T201" s="25">
        <f t="shared" si="51"/>
        <v>0.4871768081352266</v>
      </c>
      <c r="U201" s="25">
        <f t="shared" si="60"/>
        <v>1.0619422731999832</v>
      </c>
      <c r="V201" s="26">
        <f t="shared" si="52"/>
        <v>6765.634222557093</v>
      </c>
      <c r="W201" s="27">
        <f t="shared" si="53"/>
        <v>4203.970203111982</v>
      </c>
      <c r="X201" s="28">
        <f t="shared" si="11"/>
        <v>0.32058350616161607</v>
      </c>
      <c r="Y201" s="25">
        <f t="shared" si="61"/>
        <v>0.32058350616161607</v>
      </c>
      <c r="Z201" s="29">
        <f t="shared" si="54"/>
        <v>71.30178347321663</v>
      </c>
      <c r="AA201" s="30">
        <f t="shared" si="55"/>
        <v>288.69821652678337</v>
      </c>
      <c r="AB201" s="15">
        <f t="shared" si="14"/>
        <v>123.75</v>
      </c>
      <c r="AC201" s="16">
        <f t="shared" si="62"/>
        <v>12</v>
      </c>
      <c r="AD201" s="17">
        <f t="shared" si="56"/>
        <v>3</v>
      </c>
      <c r="AE201" s="18">
        <f t="shared" si="57"/>
        <v>18</v>
      </c>
      <c r="AF201" s="19" t="str">
        <f t="shared" si="17"/>
        <v>M</v>
      </c>
      <c r="AG201" s="20" t="str">
        <f t="shared" si="18"/>
        <v>3</v>
      </c>
      <c r="AH201" s="21" t="str">
        <f t="shared" si="19"/>
        <v>s</v>
      </c>
      <c r="AI201" s="22">
        <f t="shared" si="20"/>
        <v>95.61666666666666</v>
      </c>
      <c r="AJ201" s="16">
        <f t="shared" si="63"/>
        <v>4</v>
      </c>
      <c r="AK201" s="17">
        <f t="shared" si="58"/>
        <v>7.5</v>
      </c>
      <c r="AL201" s="18">
        <f t="shared" si="59"/>
        <v>19</v>
      </c>
      <c r="AM201" s="19" t="str">
        <f t="shared" si="23"/>
        <v>E</v>
      </c>
      <c r="AN201" s="20" t="str">
        <f t="shared" si="24"/>
        <v>7</v>
      </c>
      <c r="AO201" s="21" t="str">
        <f t="shared" si="25"/>
        <v>t</v>
      </c>
    </row>
    <row r="202" spans="1:41" ht="18" thickBot="1" thickTop="1">
      <c r="A202" s="34" t="s">
        <v>366</v>
      </c>
      <c r="B202" s="57" t="s">
        <v>367</v>
      </c>
      <c r="C202" s="60" t="str">
        <f t="shared" si="66"/>
        <v>EL95vs</v>
      </c>
      <c r="D202" s="42">
        <f t="shared" si="67"/>
        <v>279.4931006109105</v>
      </c>
      <c r="E202" s="43">
        <f aca="true" t="shared" si="70" ref="E202:E235">IF(OR(D202="",D202="  N/A  "),D202,MOD(180+D202,360))</f>
        <v>99.49310061091052</v>
      </c>
      <c r="F202" s="46">
        <f t="shared" si="68"/>
        <v>7123.047405507828</v>
      </c>
      <c r="G202" s="47">
        <f aca="true" t="shared" si="71" ref="G202:G231">IF(F202="","",W202)</f>
        <v>4426.056458723419</v>
      </c>
      <c r="H202" s="31">
        <v>25</v>
      </c>
      <c r="I202" s="32">
        <v>46</v>
      </c>
      <c r="J202" s="32">
        <v>0</v>
      </c>
      <c r="K202" s="33" t="s">
        <v>5</v>
      </c>
      <c r="L202" s="31">
        <v>80</v>
      </c>
      <c r="M202" s="32">
        <v>12</v>
      </c>
      <c r="N202" s="32">
        <v>0</v>
      </c>
      <c r="O202" s="33" t="s">
        <v>7</v>
      </c>
      <c r="P202" s="7">
        <f t="shared" si="5"/>
        <v>25.766666666666666</v>
      </c>
      <c r="Q202" s="8">
        <f t="shared" si="6"/>
        <v>-80.2</v>
      </c>
      <c r="R202" s="9">
        <f t="shared" si="69"/>
        <v>0.44971317059720556</v>
      </c>
      <c r="S202" s="10">
        <f t="shared" si="69"/>
        <v>-1.3997540600994522</v>
      </c>
      <c r="T202" s="25">
        <f aca="true" t="shared" si="72" ref="T202:T231">SIN($R$5)*SIN(R202)+COS($R$5)*COS(R202)*COS(S202-$S$5)</f>
        <v>0.4374437492826819</v>
      </c>
      <c r="U202" s="25">
        <f t="shared" si="60"/>
        <v>1.1180422862200328</v>
      </c>
      <c r="V202" s="26">
        <f aca="true" t="shared" si="73" ref="V202:V235">U202*6371</f>
        <v>7123.047405507828</v>
      </c>
      <c r="W202" s="27">
        <f aca="true" t="shared" si="74" ref="W202:W235">V202*0.62137119223733</f>
        <v>4426.056458723419</v>
      </c>
      <c r="X202" s="28">
        <f t="shared" si="11"/>
        <v>0.1649288390558475</v>
      </c>
      <c r="Y202" s="25">
        <f t="shared" si="61"/>
        <v>0.1649288390558475</v>
      </c>
      <c r="Z202" s="29">
        <f aca="true" t="shared" si="75" ref="Z202:Z235">DEGREES(ACOS(Y202))</f>
        <v>80.50689938908947</v>
      </c>
      <c r="AA202" s="30">
        <f aca="true" t="shared" si="76" ref="AA202:AA235">IF(SIN(S202-$S$5)&lt;0,360-Z202,Z202)</f>
        <v>279.4931006109105</v>
      </c>
      <c r="AB202" s="15">
        <f t="shared" si="14"/>
        <v>115.76666666666667</v>
      </c>
      <c r="AC202" s="16">
        <f t="shared" si="62"/>
        <v>11</v>
      </c>
      <c r="AD202" s="17">
        <f aca="true" t="shared" si="77" ref="AD202:AD231">INT(AB202-(10*AC202))</f>
        <v>5</v>
      </c>
      <c r="AE202" s="18">
        <f aca="true" t="shared" si="78" ref="AE202:AE231">INT(24*(AB202-(10*AC202)-AD202))</f>
        <v>18</v>
      </c>
      <c r="AF202" s="19" t="str">
        <f t="shared" si="17"/>
        <v>L</v>
      </c>
      <c r="AG202" s="20" t="str">
        <f t="shared" si="18"/>
        <v>5</v>
      </c>
      <c r="AH202" s="21" t="str">
        <f t="shared" si="19"/>
        <v>s</v>
      </c>
      <c r="AI202" s="22">
        <f t="shared" si="20"/>
        <v>99.8</v>
      </c>
      <c r="AJ202" s="16">
        <f t="shared" si="63"/>
        <v>4</v>
      </c>
      <c r="AK202" s="17">
        <f aca="true" t="shared" si="79" ref="AK202:AK231">INT(AI202-(20*AJ202))/2</f>
        <v>9.5</v>
      </c>
      <c r="AL202" s="18">
        <f aca="true" t="shared" si="80" ref="AL202:AL231">INT((MOD(INT(AI202),2)+(AI202-((20*AJ202)+(2*AK202))))*12)</f>
        <v>21</v>
      </c>
      <c r="AM202" s="19" t="str">
        <f t="shared" si="23"/>
        <v>E</v>
      </c>
      <c r="AN202" s="20" t="str">
        <f t="shared" si="24"/>
        <v>9</v>
      </c>
      <c r="AO202" s="21" t="str">
        <f t="shared" si="25"/>
        <v>v</v>
      </c>
    </row>
    <row r="203" spans="1:41" ht="18" thickBot="1" thickTop="1">
      <c r="A203" s="34" t="s">
        <v>368</v>
      </c>
      <c r="B203" s="57" t="s">
        <v>369</v>
      </c>
      <c r="C203" s="60" t="str">
        <f t="shared" si="66"/>
        <v>EM63om</v>
      </c>
      <c r="D203" s="42">
        <f t="shared" si="67"/>
        <v>290.14229326618937</v>
      </c>
      <c r="E203" s="43">
        <f t="shared" si="70"/>
        <v>110.14229326618937</v>
      </c>
      <c r="F203" s="46">
        <f t="shared" si="68"/>
        <v>6945.246493689482</v>
      </c>
      <c r="G203" s="47">
        <f t="shared" si="71"/>
        <v>4315.576094165969</v>
      </c>
      <c r="H203" s="31">
        <v>33</v>
      </c>
      <c r="I203" s="32">
        <v>30</v>
      </c>
      <c r="J203" s="32">
        <v>0</v>
      </c>
      <c r="K203" s="33" t="s">
        <v>5</v>
      </c>
      <c r="L203" s="31">
        <v>86</v>
      </c>
      <c r="M203" s="32">
        <v>50</v>
      </c>
      <c r="N203" s="32">
        <v>0</v>
      </c>
      <c r="O203" s="33" t="s">
        <v>7</v>
      </c>
      <c r="P203" s="7">
        <f t="shared" si="5"/>
        <v>33.5</v>
      </c>
      <c r="Q203" s="8">
        <f t="shared" si="6"/>
        <v>-86.83333333333333</v>
      </c>
      <c r="R203" s="9">
        <f t="shared" si="69"/>
        <v>0.5846852994181004</v>
      </c>
      <c r="S203" s="10">
        <f t="shared" si="69"/>
        <v>-1.5155275671484094</v>
      </c>
      <c r="T203" s="25">
        <f t="shared" si="72"/>
        <v>0.46236616785143714</v>
      </c>
      <c r="U203" s="25">
        <f t="shared" si="60"/>
        <v>1.0901344363034817</v>
      </c>
      <c r="V203" s="26">
        <f t="shared" si="73"/>
        <v>6945.246493689482</v>
      </c>
      <c r="W203" s="27">
        <f t="shared" si="74"/>
        <v>4315.576094165969</v>
      </c>
      <c r="X203" s="28">
        <f t="shared" si="11"/>
        <v>0.34435279965452975</v>
      </c>
      <c r="Y203" s="25">
        <f t="shared" si="61"/>
        <v>0.34435279965452975</v>
      </c>
      <c r="Z203" s="29">
        <f t="shared" si="75"/>
        <v>69.85770673381063</v>
      </c>
      <c r="AA203" s="30">
        <f t="shared" si="76"/>
        <v>290.14229326618937</v>
      </c>
      <c r="AB203" s="15">
        <f t="shared" si="14"/>
        <v>123.5</v>
      </c>
      <c r="AC203" s="16">
        <f t="shared" si="62"/>
        <v>12</v>
      </c>
      <c r="AD203" s="17">
        <f t="shared" si="77"/>
        <v>3</v>
      </c>
      <c r="AE203" s="18">
        <f t="shared" si="78"/>
        <v>12</v>
      </c>
      <c r="AF203" s="19" t="str">
        <f t="shared" si="17"/>
        <v>M</v>
      </c>
      <c r="AG203" s="20" t="str">
        <f t="shared" si="18"/>
        <v>3</v>
      </c>
      <c r="AH203" s="21" t="str">
        <f t="shared" si="19"/>
        <v>m</v>
      </c>
      <c r="AI203" s="22">
        <f t="shared" si="20"/>
        <v>93.16666666666667</v>
      </c>
      <c r="AJ203" s="16">
        <f t="shared" si="63"/>
        <v>4</v>
      </c>
      <c r="AK203" s="17">
        <f t="shared" si="79"/>
        <v>6.5</v>
      </c>
      <c r="AL203" s="18">
        <f t="shared" si="80"/>
        <v>14</v>
      </c>
      <c r="AM203" s="19" t="str">
        <f t="shared" si="23"/>
        <v>E</v>
      </c>
      <c r="AN203" s="20" t="str">
        <f t="shared" si="24"/>
        <v>6</v>
      </c>
      <c r="AO203" s="21" t="str">
        <f t="shared" si="25"/>
        <v>o</v>
      </c>
    </row>
    <row r="204" spans="1:41" ht="18" thickBot="1" thickTop="1">
      <c r="A204" s="34" t="s">
        <v>370</v>
      </c>
      <c r="B204" s="57" t="s">
        <v>371</v>
      </c>
      <c r="C204" s="60" t="str">
        <f>IF(D204&lt;&gt;"",AM204&amp;AF204&amp;AN204&amp;AG204&amp;AO204&amp;AH204,"")</f>
        <v>EL29hs</v>
      </c>
      <c r="D204" s="42">
        <f>IF(F204="","",IF(ISERR(AA204),"  N/A  ",AA204))</f>
        <v>293.16618886777474</v>
      </c>
      <c r="E204" s="43">
        <f t="shared" si="70"/>
        <v>113.16618886777474</v>
      </c>
      <c r="F204" s="46">
        <f>IF(H204+I204+J204+L204+M204+N204&gt;0,V204,"")</f>
        <v>7798.902440645702</v>
      </c>
      <c r="G204" s="47">
        <f>IF(F204="","",W204)</f>
        <v>4846.013307686642</v>
      </c>
      <c r="H204" s="31">
        <v>29</v>
      </c>
      <c r="I204" s="32">
        <v>45</v>
      </c>
      <c r="J204" s="32">
        <v>0</v>
      </c>
      <c r="K204" s="33" t="s">
        <v>5</v>
      </c>
      <c r="L204" s="31">
        <v>95</v>
      </c>
      <c r="M204" s="32">
        <v>21</v>
      </c>
      <c r="N204" s="32">
        <v>0</v>
      </c>
      <c r="O204" s="33" t="s">
        <v>7</v>
      </c>
      <c r="P204" s="7">
        <f>(H204+(I204/60)+(J204/3600))*IF(K204="N",1,-1)</f>
        <v>29.75</v>
      </c>
      <c r="Q204" s="8">
        <f>((L204)+(M204/60)+(N204/3600))*IF(O204="E",1,-1)</f>
        <v>-95.35</v>
      </c>
      <c r="R204" s="9">
        <f>RADIANS(P204)</f>
        <v>0.519235452468313</v>
      </c>
      <c r="S204" s="10">
        <f>RADIANS(Q204)</f>
        <v>-1.6641714417765932</v>
      </c>
      <c r="T204" s="25">
        <f>SIN($R$5)*SIN(R204)+COS($R$5)*COS(R204)*COS(S204-$S$5)</f>
        <v>0.339768743849872</v>
      </c>
      <c r="U204" s="25">
        <f aca="true" t="shared" si="81" ref="U204:U231">ACOS(T204)</f>
        <v>1.2241253242262913</v>
      </c>
      <c r="V204" s="26">
        <f t="shared" si="73"/>
        <v>7798.902440645702</v>
      </c>
      <c r="W204" s="27">
        <f t="shared" si="74"/>
        <v>4846.013307686642</v>
      </c>
      <c r="X204" s="28">
        <f>(SIN(R204)-SIN($R$5)*T204)/(COS($R$5)*SIN(U204))</f>
        <v>0.3933994449450899</v>
      </c>
      <c r="Y204" s="25">
        <f aca="true" t="shared" si="82" ref="Y204:Y231">MIN(1,MAX(-1,X204))</f>
        <v>0.3933994449450899</v>
      </c>
      <c r="Z204" s="29">
        <f t="shared" si="75"/>
        <v>66.83381113222528</v>
      </c>
      <c r="AA204" s="30">
        <f>IF(SIN(S204-$S$5)&lt;0,360-Z204,Z204)</f>
        <v>293.16618886777474</v>
      </c>
      <c r="AB204" s="15">
        <f>90+P204</f>
        <v>119.75</v>
      </c>
      <c r="AC204" s="16">
        <f aca="true" t="shared" si="83" ref="AC204:AC231">INT(AB204/10)</f>
        <v>11</v>
      </c>
      <c r="AD204" s="17">
        <f>INT(AB204-(10*AC204))</f>
        <v>9</v>
      </c>
      <c r="AE204" s="18">
        <f>INT(24*(AB204-(10*AC204)-AD204))</f>
        <v>18</v>
      </c>
      <c r="AF204" s="19" t="str">
        <f>CHAR(AC204+CODE("A"))</f>
        <v>L</v>
      </c>
      <c r="AG204" s="20" t="str">
        <f>CHAR(AD204+CODE("0"))</f>
        <v>9</v>
      </c>
      <c r="AH204" s="21" t="str">
        <f>CHAR(AE204+CODE("a"))</f>
        <v>s</v>
      </c>
      <c r="AI204" s="22">
        <f>180+Q204</f>
        <v>84.65</v>
      </c>
      <c r="AJ204" s="16">
        <f aca="true" t="shared" si="84" ref="AJ204:AJ231">INT(AI204/20)</f>
        <v>4</v>
      </c>
      <c r="AK204" s="17">
        <f>INT(AI204-(20*AJ204))/2</f>
        <v>2</v>
      </c>
      <c r="AL204" s="18">
        <f>INT((MOD(INT(AI204),2)+(AI204-((20*AJ204)+(2*AK204))))*12)</f>
        <v>7</v>
      </c>
      <c r="AM204" s="19" t="str">
        <f>CHAR(AJ204+CODE("A"))</f>
        <v>E</v>
      </c>
      <c r="AN204" s="20" t="str">
        <f>CHAR(AK204+CODE("0"))</f>
        <v>2</v>
      </c>
      <c r="AO204" s="21" t="str">
        <f>CHAR(AL204+CODE("a"))</f>
        <v>h</v>
      </c>
    </row>
    <row r="205" spans="1:41" ht="18" thickBot="1" thickTop="1">
      <c r="A205" s="34" t="s">
        <v>372</v>
      </c>
      <c r="B205" s="57" t="s">
        <v>373</v>
      </c>
      <c r="C205" s="60" t="str">
        <f t="shared" si="66"/>
        <v>EM15gk</v>
      </c>
      <c r="D205" s="42">
        <f t="shared" si="67"/>
        <v>298.6539374610886</v>
      </c>
      <c r="E205" s="43">
        <f t="shared" si="70"/>
        <v>118.65393746108862</v>
      </c>
      <c r="F205" s="46">
        <f t="shared" si="68"/>
        <v>7458.378134827117</v>
      </c>
      <c r="G205" s="47">
        <f t="shared" si="71"/>
        <v>4634.421313794359</v>
      </c>
      <c r="H205" s="31">
        <v>35</v>
      </c>
      <c r="I205" s="32">
        <v>26</v>
      </c>
      <c r="J205" s="32">
        <v>0</v>
      </c>
      <c r="K205" s="33" t="s">
        <v>5</v>
      </c>
      <c r="L205" s="31">
        <v>97</v>
      </c>
      <c r="M205" s="32">
        <v>28</v>
      </c>
      <c r="N205" s="32">
        <v>0</v>
      </c>
      <c r="O205" s="33" t="s">
        <v>7</v>
      </c>
      <c r="P205" s="7">
        <f t="shared" si="5"/>
        <v>35.43333333333333</v>
      </c>
      <c r="Q205" s="8">
        <f t="shared" si="6"/>
        <v>-97.46666666666667</v>
      </c>
      <c r="R205" s="9">
        <f t="shared" si="69"/>
        <v>0.618428331623324</v>
      </c>
      <c r="S205" s="10">
        <f t="shared" si="69"/>
        <v>-1.7011142442771399</v>
      </c>
      <c r="T205" s="25">
        <f t="shared" si="72"/>
        <v>0.389528974261034</v>
      </c>
      <c r="U205" s="25">
        <f t="shared" si="81"/>
        <v>1.1706762101439518</v>
      </c>
      <c r="V205" s="26">
        <f t="shared" si="73"/>
        <v>7458.378134827117</v>
      </c>
      <c r="W205" s="27">
        <f t="shared" si="74"/>
        <v>4634.421313794359</v>
      </c>
      <c r="X205" s="28">
        <f t="shared" si="11"/>
        <v>0.47951816684078635</v>
      </c>
      <c r="Y205" s="25">
        <f t="shared" si="82"/>
        <v>0.47951816684078635</v>
      </c>
      <c r="Z205" s="29">
        <f t="shared" si="75"/>
        <v>61.346062538911355</v>
      </c>
      <c r="AA205" s="30">
        <f t="shared" si="76"/>
        <v>298.6539374610886</v>
      </c>
      <c r="AB205" s="15">
        <f t="shared" si="14"/>
        <v>125.43333333333334</v>
      </c>
      <c r="AC205" s="16">
        <f t="shared" si="83"/>
        <v>12</v>
      </c>
      <c r="AD205" s="17">
        <f t="shared" si="77"/>
        <v>5</v>
      </c>
      <c r="AE205" s="18">
        <f t="shared" si="78"/>
        <v>10</v>
      </c>
      <c r="AF205" s="19" t="str">
        <f t="shared" si="17"/>
        <v>M</v>
      </c>
      <c r="AG205" s="20" t="str">
        <f t="shared" si="18"/>
        <v>5</v>
      </c>
      <c r="AH205" s="21" t="str">
        <f t="shared" si="19"/>
        <v>k</v>
      </c>
      <c r="AI205" s="22">
        <f t="shared" si="20"/>
        <v>82.53333333333333</v>
      </c>
      <c r="AJ205" s="16">
        <f t="shared" si="84"/>
        <v>4</v>
      </c>
      <c r="AK205" s="17">
        <f t="shared" si="79"/>
        <v>1</v>
      </c>
      <c r="AL205" s="18">
        <f t="shared" si="80"/>
        <v>6</v>
      </c>
      <c r="AM205" s="19" t="str">
        <f t="shared" si="23"/>
        <v>E</v>
      </c>
      <c r="AN205" s="20" t="str">
        <f t="shared" si="24"/>
        <v>1</v>
      </c>
      <c r="AO205" s="21" t="str">
        <f t="shared" si="25"/>
        <v>g</v>
      </c>
    </row>
    <row r="206" spans="1:41" ht="18" thickBot="1" thickTop="1">
      <c r="A206" s="34" t="s">
        <v>374</v>
      </c>
      <c r="B206" s="57" t="s">
        <v>375</v>
      </c>
      <c r="C206" s="60" t="str">
        <f t="shared" si="66"/>
        <v>DM61ss</v>
      </c>
      <c r="D206" s="42">
        <f t="shared" si="67"/>
        <v>302.22606657411006</v>
      </c>
      <c r="E206" s="43">
        <f t="shared" si="70"/>
        <v>122.22606657411006</v>
      </c>
      <c r="F206" s="46">
        <f t="shared" si="68"/>
        <v>8308.105227620632</v>
      </c>
      <c r="G206" s="47">
        <f t="shared" si="71"/>
        <v>5162.417250519826</v>
      </c>
      <c r="H206" s="31">
        <v>31</v>
      </c>
      <c r="I206" s="32">
        <v>46</v>
      </c>
      <c r="J206" s="32">
        <v>0</v>
      </c>
      <c r="K206" s="33" t="s">
        <v>5</v>
      </c>
      <c r="L206" s="31">
        <v>106</v>
      </c>
      <c r="M206" s="32">
        <v>29</v>
      </c>
      <c r="N206" s="32">
        <v>0</v>
      </c>
      <c r="O206" s="33" t="s">
        <v>7</v>
      </c>
      <c r="P206" s="7">
        <f t="shared" si="5"/>
        <v>31.766666666666666</v>
      </c>
      <c r="Q206" s="8">
        <f t="shared" si="6"/>
        <v>-106.48333333333333</v>
      </c>
      <c r="R206" s="9">
        <f t="shared" si="69"/>
        <v>0.5544329257168653</v>
      </c>
      <c r="S206" s="10">
        <f t="shared" si="69"/>
        <v>-1.8584847651652954</v>
      </c>
      <c r="T206" s="25">
        <f t="shared" si="72"/>
        <v>0.2635938294012941</v>
      </c>
      <c r="U206" s="25">
        <f t="shared" si="81"/>
        <v>1.3040504202826295</v>
      </c>
      <c r="V206" s="26">
        <f t="shared" si="73"/>
        <v>8308.105227620632</v>
      </c>
      <c r="W206" s="27">
        <f t="shared" si="74"/>
        <v>5162.417250519826</v>
      </c>
      <c r="X206" s="28">
        <f t="shared" si="11"/>
        <v>0.5332611944125919</v>
      </c>
      <c r="Y206" s="25">
        <f t="shared" si="82"/>
        <v>0.5332611944125919</v>
      </c>
      <c r="Z206" s="29">
        <f t="shared" si="75"/>
        <v>57.773933425889936</v>
      </c>
      <c r="AA206" s="30">
        <f t="shared" si="76"/>
        <v>302.22606657411006</v>
      </c>
      <c r="AB206" s="15">
        <f t="shared" si="14"/>
        <v>121.76666666666667</v>
      </c>
      <c r="AC206" s="16">
        <f t="shared" si="83"/>
        <v>12</v>
      </c>
      <c r="AD206" s="17">
        <f t="shared" si="77"/>
        <v>1</v>
      </c>
      <c r="AE206" s="18">
        <f t="shared" si="78"/>
        <v>18</v>
      </c>
      <c r="AF206" s="19" t="str">
        <f t="shared" si="17"/>
        <v>M</v>
      </c>
      <c r="AG206" s="20" t="str">
        <f t="shared" si="18"/>
        <v>1</v>
      </c>
      <c r="AH206" s="21" t="str">
        <f t="shared" si="19"/>
        <v>s</v>
      </c>
      <c r="AI206" s="22">
        <f t="shared" si="20"/>
        <v>73.51666666666667</v>
      </c>
      <c r="AJ206" s="16">
        <f t="shared" si="84"/>
        <v>3</v>
      </c>
      <c r="AK206" s="17">
        <f t="shared" si="79"/>
        <v>6.5</v>
      </c>
      <c r="AL206" s="18">
        <f t="shared" si="80"/>
        <v>18</v>
      </c>
      <c r="AM206" s="19" t="str">
        <f t="shared" si="23"/>
        <v>D</v>
      </c>
      <c r="AN206" s="20" t="str">
        <f t="shared" si="24"/>
        <v>6</v>
      </c>
      <c r="AO206" s="21" t="str">
        <f t="shared" si="25"/>
        <v>s</v>
      </c>
    </row>
    <row r="207" spans="1:41" ht="18" thickBot="1" thickTop="1">
      <c r="A207" s="34" t="s">
        <v>376</v>
      </c>
      <c r="B207" s="57" t="s">
        <v>377</v>
      </c>
      <c r="C207" s="60" t="str">
        <f t="shared" si="66"/>
        <v>CM87ss</v>
      </c>
      <c r="D207" s="42">
        <f t="shared" si="67"/>
        <v>316.7837601388597</v>
      </c>
      <c r="E207" s="43">
        <f t="shared" si="70"/>
        <v>136.7837601388597</v>
      </c>
      <c r="F207" s="46">
        <f t="shared" si="68"/>
        <v>8613.17748170092</v>
      </c>
      <c r="G207" s="47">
        <f t="shared" si="71"/>
        <v>5351.980360756224</v>
      </c>
      <c r="H207" s="31">
        <v>37</v>
      </c>
      <c r="I207" s="32">
        <v>47</v>
      </c>
      <c r="J207" s="32">
        <v>0</v>
      </c>
      <c r="K207" s="33" t="s">
        <v>5</v>
      </c>
      <c r="L207" s="31">
        <v>122</v>
      </c>
      <c r="M207" s="32">
        <v>26</v>
      </c>
      <c r="N207" s="32">
        <v>0</v>
      </c>
      <c r="O207" s="33" t="s">
        <v>7</v>
      </c>
      <c r="P207" s="7">
        <f t="shared" si="5"/>
        <v>37.78333333333333</v>
      </c>
      <c r="Q207" s="8">
        <f t="shared" si="6"/>
        <v>-122.43333333333334</v>
      </c>
      <c r="R207" s="9">
        <f t="shared" si="69"/>
        <v>0.6594435690451909</v>
      </c>
      <c r="S207" s="10">
        <f t="shared" si="69"/>
        <v>-2.136864780858391</v>
      </c>
      <c r="T207" s="25">
        <f t="shared" si="72"/>
        <v>0.21711831536107828</v>
      </c>
      <c r="U207" s="25">
        <f t="shared" si="81"/>
        <v>1.3519349366976803</v>
      </c>
      <c r="V207" s="26">
        <f t="shared" si="73"/>
        <v>8613.17748170092</v>
      </c>
      <c r="W207" s="27">
        <f t="shared" si="74"/>
        <v>5351.980360756224</v>
      </c>
      <c r="X207" s="28">
        <f t="shared" si="11"/>
        <v>0.7287745707628736</v>
      </c>
      <c r="Y207" s="25">
        <f t="shared" si="82"/>
        <v>0.7287745707628736</v>
      </c>
      <c r="Z207" s="29">
        <f t="shared" si="75"/>
        <v>43.216239861140295</v>
      </c>
      <c r="AA207" s="30">
        <f t="shared" si="76"/>
        <v>316.7837601388597</v>
      </c>
      <c r="AB207" s="15">
        <f t="shared" si="14"/>
        <v>127.78333333333333</v>
      </c>
      <c r="AC207" s="16">
        <f t="shared" si="83"/>
        <v>12</v>
      </c>
      <c r="AD207" s="17">
        <f t="shared" si="77"/>
        <v>7</v>
      </c>
      <c r="AE207" s="18">
        <f t="shared" si="78"/>
        <v>18</v>
      </c>
      <c r="AF207" s="19" t="str">
        <f t="shared" si="17"/>
        <v>M</v>
      </c>
      <c r="AG207" s="20" t="str">
        <f t="shared" si="18"/>
        <v>7</v>
      </c>
      <c r="AH207" s="21" t="str">
        <f t="shared" si="19"/>
        <v>s</v>
      </c>
      <c r="AI207" s="22">
        <f t="shared" si="20"/>
        <v>57.56666666666666</v>
      </c>
      <c r="AJ207" s="16">
        <f t="shared" si="84"/>
        <v>2</v>
      </c>
      <c r="AK207" s="17">
        <f t="shared" si="79"/>
        <v>8.5</v>
      </c>
      <c r="AL207" s="18">
        <f t="shared" si="80"/>
        <v>18</v>
      </c>
      <c r="AM207" s="19" t="str">
        <f t="shared" si="23"/>
        <v>C</v>
      </c>
      <c r="AN207" s="20" t="str">
        <f t="shared" si="24"/>
        <v>8</v>
      </c>
      <c r="AO207" s="21" t="str">
        <f t="shared" si="25"/>
        <v>s</v>
      </c>
    </row>
    <row r="208" spans="1:41" ht="18" thickBot="1" thickTop="1">
      <c r="A208" s="34" t="s">
        <v>378</v>
      </c>
      <c r="B208" s="57" t="s">
        <v>379</v>
      </c>
      <c r="C208" s="60" t="str">
        <f t="shared" si="66"/>
        <v>DM04vb</v>
      </c>
      <c r="D208" s="42">
        <f t="shared" si="67"/>
        <v>311.79484634610765</v>
      </c>
      <c r="E208" s="43">
        <f t="shared" si="70"/>
        <v>131.79484634610765</v>
      </c>
      <c r="F208" s="46">
        <f t="shared" si="68"/>
        <v>8752.801531049969</v>
      </c>
      <c r="G208" s="47">
        <f t="shared" si="71"/>
        <v>5438.738722765246</v>
      </c>
      <c r="H208" s="31">
        <v>34</v>
      </c>
      <c r="I208" s="32">
        <v>3</v>
      </c>
      <c r="J208" s="32">
        <v>0</v>
      </c>
      <c r="K208" s="33" t="s">
        <v>5</v>
      </c>
      <c r="L208" s="31">
        <v>118</v>
      </c>
      <c r="M208" s="32">
        <v>15</v>
      </c>
      <c r="N208" s="32">
        <v>0</v>
      </c>
      <c r="O208" s="33" t="s">
        <v>7</v>
      </c>
      <c r="P208" s="7">
        <f t="shared" si="5"/>
        <v>34.05</v>
      </c>
      <c r="Q208" s="8">
        <f t="shared" si="6"/>
        <v>-118.25</v>
      </c>
      <c r="R208" s="9">
        <f t="shared" si="69"/>
        <v>0.5942846103040692</v>
      </c>
      <c r="S208" s="10">
        <f t="shared" si="69"/>
        <v>-2.0638518404832946</v>
      </c>
      <c r="T208" s="25">
        <f t="shared" si="72"/>
        <v>0.1956751164618864</v>
      </c>
      <c r="U208" s="25">
        <f t="shared" si="81"/>
        <v>1.3738504993015175</v>
      </c>
      <c r="V208" s="26">
        <f t="shared" si="73"/>
        <v>8752.801531049969</v>
      </c>
      <c r="W208" s="27">
        <f t="shared" si="74"/>
        <v>5438.738722765246</v>
      </c>
      <c r="X208" s="28">
        <f t="shared" si="11"/>
        <v>0.6664654133073105</v>
      </c>
      <c r="Y208" s="25">
        <f t="shared" si="82"/>
        <v>0.6664654133073105</v>
      </c>
      <c r="Z208" s="29">
        <f t="shared" si="75"/>
        <v>48.205153653892324</v>
      </c>
      <c r="AA208" s="30">
        <f t="shared" si="76"/>
        <v>311.79484634610765</v>
      </c>
      <c r="AB208" s="15">
        <f t="shared" si="14"/>
        <v>124.05</v>
      </c>
      <c r="AC208" s="16">
        <f t="shared" si="83"/>
        <v>12</v>
      </c>
      <c r="AD208" s="17">
        <f t="shared" si="77"/>
        <v>4</v>
      </c>
      <c r="AE208" s="18">
        <f t="shared" si="78"/>
        <v>1</v>
      </c>
      <c r="AF208" s="19" t="str">
        <f t="shared" si="17"/>
        <v>M</v>
      </c>
      <c r="AG208" s="20" t="str">
        <f t="shared" si="18"/>
        <v>4</v>
      </c>
      <c r="AH208" s="21" t="str">
        <f t="shared" si="19"/>
        <v>b</v>
      </c>
      <c r="AI208" s="22">
        <f t="shared" si="20"/>
        <v>61.75</v>
      </c>
      <c r="AJ208" s="16">
        <f t="shared" si="84"/>
        <v>3</v>
      </c>
      <c r="AK208" s="17">
        <f t="shared" si="79"/>
        <v>0.5</v>
      </c>
      <c r="AL208" s="18">
        <f t="shared" si="80"/>
        <v>21</v>
      </c>
      <c r="AM208" s="19" t="str">
        <f t="shared" si="23"/>
        <v>D</v>
      </c>
      <c r="AN208" s="20" t="str">
        <f t="shared" si="24"/>
        <v>0</v>
      </c>
      <c r="AO208" s="21" t="str">
        <f t="shared" si="25"/>
        <v>v</v>
      </c>
    </row>
    <row r="209" spans="1:41" ht="18" thickBot="1" thickTop="1">
      <c r="A209" s="34" t="s">
        <v>380</v>
      </c>
      <c r="B209" s="57" t="s">
        <v>381</v>
      </c>
      <c r="C209" s="60" t="str">
        <f t="shared" si="66"/>
        <v>DN13vo</v>
      </c>
      <c r="D209" s="42">
        <f t="shared" si="67"/>
        <v>316.1746414052643</v>
      </c>
      <c r="E209" s="43">
        <f t="shared" si="70"/>
        <v>136.1746414052643</v>
      </c>
      <c r="F209" s="46">
        <f t="shared" si="68"/>
        <v>7783.7485723950895</v>
      </c>
      <c r="G209" s="47">
        <f t="shared" si="71"/>
        <v>4836.5971305047515</v>
      </c>
      <c r="H209" s="31">
        <v>43</v>
      </c>
      <c r="I209" s="32">
        <v>36</v>
      </c>
      <c r="J209" s="32">
        <v>0</v>
      </c>
      <c r="K209" s="33" t="s">
        <v>5</v>
      </c>
      <c r="L209" s="31">
        <v>116</v>
      </c>
      <c r="M209" s="32">
        <v>13</v>
      </c>
      <c r="N209" s="32">
        <v>0</v>
      </c>
      <c r="O209" s="33" t="s">
        <v>7</v>
      </c>
      <c r="P209" s="7">
        <f t="shared" si="5"/>
        <v>43.6</v>
      </c>
      <c r="Q209" s="8">
        <f t="shared" si="6"/>
        <v>-116.21666666666667</v>
      </c>
      <c r="R209" s="9">
        <f t="shared" si="69"/>
        <v>0.7609635538695277</v>
      </c>
      <c r="S209" s="10">
        <f t="shared" si="69"/>
        <v>-2.0283634790260767</v>
      </c>
      <c r="T209" s="25">
        <f t="shared" si="72"/>
        <v>0.3420048469435239</v>
      </c>
      <c r="U209" s="25">
        <f t="shared" si="81"/>
        <v>1.2217467544176879</v>
      </c>
      <c r="V209" s="26">
        <f t="shared" si="73"/>
        <v>7783.7485723950895</v>
      </c>
      <c r="W209" s="27">
        <f t="shared" si="74"/>
        <v>4836.5971305047515</v>
      </c>
      <c r="X209" s="28">
        <f t="shared" si="11"/>
        <v>0.7214538210967656</v>
      </c>
      <c r="Y209" s="25">
        <f t="shared" si="82"/>
        <v>0.7214538210967656</v>
      </c>
      <c r="Z209" s="29">
        <f t="shared" si="75"/>
        <v>43.82535859473569</v>
      </c>
      <c r="AA209" s="30">
        <f t="shared" si="76"/>
        <v>316.1746414052643</v>
      </c>
      <c r="AB209" s="15">
        <f t="shared" si="14"/>
        <v>133.6</v>
      </c>
      <c r="AC209" s="16">
        <f t="shared" si="83"/>
        <v>13</v>
      </c>
      <c r="AD209" s="17">
        <f t="shared" si="77"/>
        <v>3</v>
      </c>
      <c r="AE209" s="18">
        <f t="shared" si="78"/>
        <v>14</v>
      </c>
      <c r="AF209" s="19" t="str">
        <f t="shared" si="17"/>
        <v>N</v>
      </c>
      <c r="AG209" s="20" t="str">
        <f t="shared" si="18"/>
        <v>3</v>
      </c>
      <c r="AH209" s="21" t="str">
        <f t="shared" si="19"/>
        <v>o</v>
      </c>
      <c r="AI209" s="22">
        <f t="shared" si="20"/>
        <v>63.78333333333333</v>
      </c>
      <c r="AJ209" s="16">
        <f t="shared" si="84"/>
        <v>3</v>
      </c>
      <c r="AK209" s="17">
        <f t="shared" si="79"/>
        <v>1.5</v>
      </c>
      <c r="AL209" s="18">
        <f t="shared" si="80"/>
        <v>21</v>
      </c>
      <c r="AM209" s="19" t="str">
        <f t="shared" si="23"/>
        <v>D</v>
      </c>
      <c r="AN209" s="20" t="str">
        <f t="shared" si="24"/>
        <v>1</v>
      </c>
      <c r="AO209" s="21" t="str">
        <f t="shared" si="25"/>
        <v>v</v>
      </c>
    </row>
    <row r="210" spans="1:41" ht="18" thickBot="1" thickTop="1">
      <c r="A210" s="34" t="s">
        <v>382</v>
      </c>
      <c r="B210" s="57" t="s">
        <v>383</v>
      </c>
      <c r="C210" s="60" t="str">
        <f t="shared" si="66"/>
        <v>EN91el</v>
      </c>
      <c r="D210" s="42">
        <f t="shared" si="67"/>
        <v>293.66443781030307</v>
      </c>
      <c r="E210" s="43">
        <f t="shared" si="70"/>
        <v>113.66443781030307</v>
      </c>
      <c r="F210" s="46">
        <f t="shared" si="68"/>
        <v>6004.39956128946</v>
      </c>
      <c r="G210" s="47">
        <f t="shared" si="71"/>
        <v>3730.9609140677326</v>
      </c>
      <c r="H210" s="31">
        <v>41</v>
      </c>
      <c r="I210" s="32">
        <v>28</v>
      </c>
      <c r="J210" s="32">
        <v>0</v>
      </c>
      <c r="K210" s="33" t="s">
        <v>5</v>
      </c>
      <c r="L210" s="31">
        <v>81</v>
      </c>
      <c r="M210" s="32">
        <v>37</v>
      </c>
      <c r="N210" s="32">
        <v>0</v>
      </c>
      <c r="O210" s="33" t="s">
        <v>7</v>
      </c>
      <c r="P210" s="7">
        <f>(H210+(I210/60)+(J210/3600))*IF(K210="N",1,-1)</f>
        <v>41.46666666666667</v>
      </c>
      <c r="Q210" s="8">
        <f>((L210)+(M210/60)+(N210/3600))*IF(O210="E",1,-1)</f>
        <v>-81.61666666666666</v>
      </c>
      <c r="R210" s="9">
        <f t="shared" si="69"/>
        <v>0.7237298631603154</v>
      </c>
      <c r="S210" s="10">
        <f t="shared" si="69"/>
        <v>-1.4244795578360385</v>
      </c>
      <c r="T210" s="25">
        <f t="shared" si="72"/>
        <v>0.5878013128359517</v>
      </c>
      <c r="U210" s="25">
        <f t="shared" si="81"/>
        <v>0.9424579440102746</v>
      </c>
      <c r="V210" s="26">
        <f t="shared" si="73"/>
        <v>6004.39956128946</v>
      </c>
      <c r="W210" s="27">
        <f t="shared" si="74"/>
        <v>3730.9609140677326</v>
      </c>
      <c r="X210" s="28">
        <f>(SIN(R210)-SIN($R$5)*T210)/(COS($R$5)*SIN(U210))</f>
        <v>0.40137936828358634</v>
      </c>
      <c r="Y210" s="25">
        <f t="shared" si="82"/>
        <v>0.40137936828358634</v>
      </c>
      <c r="Z210" s="29">
        <f t="shared" si="75"/>
        <v>66.33556218969696</v>
      </c>
      <c r="AA210" s="30">
        <f t="shared" si="76"/>
        <v>293.66443781030307</v>
      </c>
      <c r="AB210" s="15">
        <f>90+P210</f>
        <v>131.46666666666667</v>
      </c>
      <c r="AC210" s="16">
        <f t="shared" si="83"/>
        <v>13</v>
      </c>
      <c r="AD210" s="17">
        <f t="shared" si="77"/>
        <v>1</v>
      </c>
      <c r="AE210" s="18">
        <f t="shared" si="78"/>
        <v>11</v>
      </c>
      <c r="AF210" s="19" t="str">
        <f>CHAR(AC210+CODE("A"))</f>
        <v>N</v>
      </c>
      <c r="AG210" s="20" t="str">
        <f>CHAR(AD210+CODE("0"))</f>
        <v>1</v>
      </c>
      <c r="AH210" s="21" t="str">
        <f>CHAR(AE210+CODE("a"))</f>
        <v>l</v>
      </c>
      <c r="AI210" s="22">
        <f>180+Q210</f>
        <v>98.38333333333334</v>
      </c>
      <c r="AJ210" s="16">
        <f t="shared" si="84"/>
        <v>4</v>
      </c>
      <c r="AK210" s="17">
        <f t="shared" si="79"/>
        <v>9</v>
      </c>
      <c r="AL210" s="18">
        <f t="shared" si="80"/>
        <v>4</v>
      </c>
      <c r="AM210" s="19" t="str">
        <f>CHAR(AJ210+CODE("A"))</f>
        <v>E</v>
      </c>
      <c r="AN210" s="20" t="str">
        <f>CHAR(AK210+CODE("0"))</f>
        <v>9</v>
      </c>
      <c r="AO210" s="21" t="str">
        <f>CHAR(AL210+CODE("a"))</f>
        <v>e</v>
      </c>
    </row>
    <row r="211" spans="1:41" ht="18" thickBot="1" thickTop="1">
      <c r="A211" s="34" t="s">
        <v>384</v>
      </c>
      <c r="B211" s="57" t="s">
        <v>385</v>
      </c>
      <c r="C211" s="60" t="str">
        <f t="shared" si="66"/>
        <v>EN61eu</v>
      </c>
      <c r="D211" s="42">
        <f t="shared" si="67"/>
        <v>297.58891140715895</v>
      </c>
      <c r="E211" s="43">
        <f t="shared" si="70"/>
        <v>117.58891140715895</v>
      </c>
      <c r="F211" s="46">
        <f t="shared" si="68"/>
        <v>6351.748893087603</v>
      </c>
      <c r="G211" s="47">
        <f t="shared" si="71"/>
        <v>3946.793782489985</v>
      </c>
      <c r="H211" s="31">
        <v>41</v>
      </c>
      <c r="I211" s="32">
        <v>50</v>
      </c>
      <c r="J211" s="32">
        <v>0</v>
      </c>
      <c r="K211" s="33" t="s">
        <v>5</v>
      </c>
      <c r="L211" s="31">
        <v>87</v>
      </c>
      <c r="M211" s="32">
        <v>37</v>
      </c>
      <c r="N211" s="32">
        <v>0</v>
      </c>
      <c r="O211" s="33" t="s">
        <v>7</v>
      </c>
      <c r="P211" s="7">
        <f t="shared" si="5"/>
        <v>41.833333333333336</v>
      </c>
      <c r="Q211" s="8">
        <f t="shared" si="6"/>
        <v>-87.61666666666666</v>
      </c>
      <c r="R211" s="9">
        <f t="shared" si="69"/>
        <v>0.7301294037509612</v>
      </c>
      <c r="S211" s="10">
        <f t="shared" si="69"/>
        <v>-1.5291993129556982</v>
      </c>
      <c r="T211" s="25">
        <f t="shared" si="72"/>
        <v>0.5428424892598677</v>
      </c>
      <c r="U211" s="25">
        <f t="shared" si="81"/>
        <v>0.9969783225690791</v>
      </c>
      <c r="V211" s="26">
        <f t="shared" si="73"/>
        <v>6351.748893087603</v>
      </c>
      <c r="W211" s="27">
        <f t="shared" si="74"/>
        <v>3946.793782489985</v>
      </c>
      <c r="X211" s="28">
        <f t="shared" si="11"/>
        <v>0.4631245172907339</v>
      </c>
      <c r="Y211" s="25">
        <f t="shared" si="82"/>
        <v>0.4631245172907339</v>
      </c>
      <c r="Z211" s="29">
        <f t="shared" si="75"/>
        <v>62.41108859284104</v>
      </c>
      <c r="AA211" s="30">
        <f t="shared" si="76"/>
        <v>297.58891140715895</v>
      </c>
      <c r="AB211" s="15">
        <f t="shared" si="14"/>
        <v>131.83333333333334</v>
      </c>
      <c r="AC211" s="16">
        <f t="shared" si="83"/>
        <v>13</v>
      </c>
      <c r="AD211" s="17">
        <f t="shared" si="77"/>
        <v>1</v>
      </c>
      <c r="AE211" s="18">
        <f t="shared" si="78"/>
        <v>20</v>
      </c>
      <c r="AF211" s="19" t="str">
        <f t="shared" si="17"/>
        <v>N</v>
      </c>
      <c r="AG211" s="20" t="str">
        <f t="shared" si="18"/>
        <v>1</v>
      </c>
      <c r="AH211" s="21" t="str">
        <f t="shared" si="19"/>
        <v>u</v>
      </c>
      <c r="AI211" s="22">
        <f t="shared" si="20"/>
        <v>92.38333333333334</v>
      </c>
      <c r="AJ211" s="16">
        <f t="shared" si="84"/>
        <v>4</v>
      </c>
      <c r="AK211" s="17">
        <f t="shared" si="79"/>
        <v>6</v>
      </c>
      <c r="AL211" s="18">
        <f t="shared" si="80"/>
        <v>4</v>
      </c>
      <c r="AM211" s="19" t="str">
        <f t="shared" si="23"/>
        <v>E</v>
      </c>
      <c r="AN211" s="20" t="str">
        <f t="shared" si="24"/>
        <v>6</v>
      </c>
      <c r="AO211" s="21" t="str">
        <f t="shared" si="25"/>
        <v>e</v>
      </c>
    </row>
    <row r="212" spans="1:41" ht="18" thickBot="1" thickTop="1">
      <c r="A212" s="34" t="s">
        <v>386</v>
      </c>
      <c r="B212" s="57" t="s">
        <v>387</v>
      </c>
      <c r="C212" s="60" t="str">
        <f t="shared" si="66"/>
        <v>EK09kk</v>
      </c>
      <c r="D212" s="42">
        <f t="shared" si="67"/>
        <v>289.04885892248456</v>
      </c>
      <c r="E212" s="43">
        <f t="shared" si="70"/>
        <v>109.04885892248456</v>
      </c>
      <c r="F212" s="46">
        <f t="shared" si="68"/>
        <v>8923.658524490957</v>
      </c>
      <c r="G212" s="47">
        <f t="shared" si="71"/>
        <v>5544.904336481758</v>
      </c>
      <c r="H212" s="31">
        <v>19</v>
      </c>
      <c r="I212" s="32">
        <v>26</v>
      </c>
      <c r="J212" s="32">
        <v>0</v>
      </c>
      <c r="K212" s="33" t="s">
        <v>5</v>
      </c>
      <c r="L212" s="31">
        <v>99</v>
      </c>
      <c r="M212" s="32">
        <v>7</v>
      </c>
      <c r="N212" s="32">
        <v>0</v>
      </c>
      <c r="O212" s="33" t="s">
        <v>7</v>
      </c>
      <c r="P212" s="7">
        <f t="shared" si="5"/>
        <v>19.433333333333334</v>
      </c>
      <c r="Q212" s="8">
        <f t="shared" si="6"/>
        <v>-99.11666666666666</v>
      </c>
      <c r="R212" s="9">
        <f t="shared" si="69"/>
        <v>0.3391756513042314</v>
      </c>
      <c r="S212" s="10">
        <f t="shared" si="69"/>
        <v>-1.7299121769350463</v>
      </c>
      <c r="T212" s="25">
        <f t="shared" si="72"/>
        <v>0.16930840747366463</v>
      </c>
      <c r="U212" s="25">
        <f t="shared" si="81"/>
        <v>1.4006684232445388</v>
      </c>
      <c r="V212" s="26">
        <f t="shared" si="73"/>
        <v>8923.658524490957</v>
      </c>
      <c r="W212" s="27">
        <f t="shared" si="74"/>
        <v>5544.904336481758</v>
      </c>
      <c r="X212" s="28">
        <f t="shared" si="11"/>
        <v>0.3263743260685028</v>
      </c>
      <c r="Y212" s="25">
        <f t="shared" si="82"/>
        <v>0.3263743260685028</v>
      </c>
      <c r="Z212" s="29">
        <f t="shared" si="75"/>
        <v>70.95114107751546</v>
      </c>
      <c r="AA212" s="30">
        <f t="shared" si="76"/>
        <v>289.04885892248456</v>
      </c>
      <c r="AB212" s="15">
        <f t="shared" si="14"/>
        <v>109.43333333333334</v>
      </c>
      <c r="AC212" s="16">
        <f t="shared" si="83"/>
        <v>10</v>
      </c>
      <c r="AD212" s="17">
        <f t="shared" si="77"/>
        <v>9</v>
      </c>
      <c r="AE212" s="18">
        <f t="shared" si="78"/>
        <v>10</v>
      </c>
      <c r="AF212" s="19" t="str">
        <f t="shared" si="17"/>
        <v>K</v>
      </c>
      <c r="AG212" s="20" t="str">
        <f t="shared" si="18"/>
        <v>9</v>
      </c>
      <c r="AH212" s="21" t="str">
        <f t="shared" si="19"/>
        <v>k</v>
      </c>
      <c r="AI212" s="22">
        <f t="shared" si="20"/>
        <v>80.88333333333334</v>
      </c>
      <c r="AJ212" s="16">
        <f t="shared" si="84"/>
        <v>4</v>
      </c>
      <c r="AK212" s="17">
        <f t="shared" si="79"/>
        <v>0</v>
      </c>
      <c r="AL212" s="18">
        <f t="shared" si="80"/>
        <v>10</v>
      </c>
      <c r="AM212" s="19" t="str">
        <f t="shared" si="23"/>
        <v>E</v>
      </c>
      <c r="AN212" s="20" t="str">
        <f t="shared" si="24"/>
        <v>0</v>
      </c>
      <c r="AO212" s="21" t="str">
        <f t="shared" si="25"/>
        <v>k</v>
      </c>
    </row>
    <row r="213" spans="1:41" ht="18" thickBot="1" thickTop="1">
      <c r="A213" s="34" t="s">
        <v>388</v>
      </c>
      <c r="B213" s="57" t="s">
        <v>389</v>
      </c>
      <c r="C213" s="60" t="str">
        <f t="shared" si="66"/>
        <v>OK21kn</v>
      </c>
      <c r="D213" s="42">
        <f t="shared" si="67"/>
        <v>71.12242802559348</v>
      </c>
      <c r="E213" s="43">
        <f t="shared" si="70"/>
        <v>251.12242802559348</v>
      </c>
      <c r="F213" s="46">
        <f t="shared" si="68"/>
        <v>10016.77595026766</v>
      </c>
      <c r="G213" s="47">
        <f t="shared" si="71"/>
        <v>6224.13601459203</v>
      </c>
      <c r="H213" s="31">
        <v>11</v>
      </c>
      <c r="I213" s="32">
        <v>33</v>
      </c>
      <c r="J213" s="32">
        <v>0</v>
      </c>
      <c r="K213" s="33" t="s">
        <v>5</v>
      </c>
      <c r="L213" s="31">
        <v>104</v>
      </c>
      <c r="M213" s="32">
        <v>51</v>
      </c>
      <c r="N213" s="32">
        <v>0</v>
      </c>
      <c r="O213" s="33" t="s">
        <v>12</v>
      </c>
      <c r="P213" s="7">
        <f t="shared" si="5"/>
        <v>11.55</v>
      </c>
      <c r="Q213" s="8">
        <f t="shared" si="6"/>
        <v>104.85</v>
      </c>
      <c r="R213" s="9">
        <f t="shared" si="69"/>
        <v>0.20158552860534507</v>
      </c>
      <c r="S213" s="10">
        <f t="shared" si="69"/>
        <v>1.8299777207160544</v>
      </c>
      <c r="T213" s="25">
        <f t="shared" si="72"/>
        <v>-0.0014491522564611947</v>
      </c>
      <c r="U213" s="25">
        <f t="shared" si="81"/>
        <v>1.5722454795585716</v>
      </c>
      <c r="V213" s="26">
        <f t="shared" si="73"/>
        <v>10016.77595026766</v>
      </c>
      <c r="W213" s="27">
        <f t="shared" si="74"/>
        <v>6224.13601459203</v>
      </c>
      <c r="X213" s="28">
        <f t="shared" si="11"/>
        <v>0.3235470550027709</v>
      </c>
      <c r="Y213" s="25">
        <f t="shared" si="82"/>
        <v>0.3235470550027709</v>
      </c>
      <c r="Z213" s="29">
        <f t="shared" si="75"/>
        <v>71.12242802559348</v>
      </c>
      <c r="AA213" s="30">
        <f t="shared" si="76"/>
        <v>71.12242802559348</v>
      </c>
      <c r="AB213" s="15">
        <f t="shared" si="14"/>
        <v>101.55</v>
      </c>
      <c r="AC213" s="16">
        <f t="shared" si="83"/>
        <v>10</v>
      </c>
      <c r="AD213" s="17">
        <f t="shared" si="77"/>
        <v>1</v>
      </c>
      <c r="AE213" s="18">
        <f t="shared" si="78"/>
        <v>13</v>
      </c>
      <c r="AF213" s="19" t="str">
        <f t="shared" si="17"/>
        <v>K</v>
      </c>
      <c r="AG213" s="20" t="str">
        <f t="shared" si="18"/>
        <v>1</v>
      </c>
      <c r="AH213" s="21" t="str">
        <f t="shared" si="19"/>
        <v>n</v>
      </c>
      <c r="AI213" s="22">
        <f t="shared" si="20"/>
        <v>284.85</v>
      </c>
      <c r="AJ213" s="16">
        <f t="shared" si="84"/>
        <v>14</v>
      </c>
      <c r="AK213" s="17">
        <f t="shared" si="79"/>
        <v>2</v>
      </c>
      <c r="AL213" s="18">
        <f t="shared" si="80"/>
        <v>10</v>
      </c>
      <c r="AM213" s="19" t="str">
        <f t="shared" si="23"/>
        <v>O</v>
      </c>
      <c r="AN213" s="20" t="str">
        <f t="shared" si="24"/>
        <v>2</v>
      </c>
      <c r="AO213" s="21" t="str">
        <f t="shared" si="25"/>
        <v>k</v>
      </c>
    </row>
    <row r="214" spans="1:41" ht="18" thickBot="1" thickTop="1">
      <c r="A214" s="34" t="s">
        <v>390</v>
      </c>
      <c r="B214" s="57" t="s">
        <v>391</v>
      </c>
      <c r="C214" s="60" t="str">
        <f t="shared" si="66"/>
        <v>OL21wa</v>
      </c>
      <c r="D214" s="42">
        <f t="shared" si="67"/>
        <v>64.63831767533699</v>
      </c>
      <c r="E214" s="43">
        <f t="shared" si="70"/>
        <v>244.638317675337</v>
      </c>
      <c r="F214" s="46">
        <f t="shared" si="68"/>
        <v>9240.600574035325</v>
      </c>
      <c r="G214" s="47">
        <f t="shared" si="71"/>
        <v>5741.842995677285</v>
      </c>
      <c r="H214" s="31">
        <v>21</v>
      </c>
      <c r="I214" s="32">
        <v>1</v>
      </c>
      <c r="J214" s="32">
        <v>0</v>
      </c>
      <c r="K214" s="33" t="s">
        <v>5</v>
      </c>
      <c r="L214" s="31">
        <v>105</v>
      </c>
      <c r="M214" s="32">
        <v>52</v>
      </c>
      <c r="N214" s="32">
        <v>0</v>
      </c>
      <c r="O214" s="33" t="s">
        <v>12</v>
      </c>
      <c r="P214" s="7">
        <f t="shared" si="5"/>
        <v>21.016666666666666</v>
      </c>
      <c r="Q214" s="8">
        <f t="shared" si="6"/>
        <v>105.86666666666666</v>
      </c>
      <c r="R214" s="9">
        <f t="shared" si="69"/>
        <v>0.3668100311274749</v>
      </c>
      <c r="S214" s="10">
        <f t="shared" si="69"/>
        <v>1.8477219014446635</v>
      </c>
      <c r="T214" s="25">
        <f t="shared" si="72"/>
        <v>0.12008975325621485</v>
      </c>
      <c r="U214" s="25">
        <f t="shared" si="81"/>
        <v>1.4504160373623174</v>
      </c>
      <c r="V214" s="26">
        <f t="shared" si="73"/>
        <v>9240.600574035325</v>
      </c>
      <c r="W214" s="27">
        <f t="shared" si="74"/>
        <v>5741.842995677285</v>
      </c>
      <c r="X214" s="28">
        <f t="shared" si="11"/>
        <v>0.42833091434779963</v>
      </c>
      <c r="Y214" s="25">
        <f t="shared" si="82"/>
        <v>0.42833091434779963</v>
      </c>
      <c r="Z214" s="29">
        <f t="shared" si="75"/>
        <v>64.63831767533699</v>
      </c>
      <c r="AA214" s="30">
        <f t="shared" si="76"/>
        <v>64.63831767533699</v>
      </c>
      <c r="AB214" s="15">
        <f t="shared" si="14"/>
        <v>111.01666666666667</v>
      </c>
      <c r="AC214" s="16">
        <f t="shared" si="83"/>
        <v>11</v>
      </c>
      <c r="AD214" s="17">
        <f t="shared" si="77"/>
        <v>1</v>
      </c>
      <c r="AE214" s="18">
        <f t="shared" si="78"/>
        <v>0</v>
      </c>
      <c r="AF214" s="19" t="str">
        <f t="shared" si="17"/>
        <v>L</v>
      </c>
      <c r="AG214" s="20" t="str">
        <f t="shared" si="18"/>
        <v>1</v>
      </c>
      <c r="AH214" s="21" t="str">
        <f t="shared" si="19"/>
        <v>a</v>
      </c>
      <c r="AI214" s="22">
        <f t="shared" si="20"/>
        <v>285.8666666666667</v>
      </c>
      <c r="AJ214" s="16">
        <f t="shared" si="84"/>
        <v>14</v>
      </c>
      <c r="AK214" s="17">
        <f t="shared" si="79"/>
        <v>2.5</v>
      </c>
      <c r="AL214" s="18">
        <f t="shared" si="80"/>
        <v>22</v>
      </c>
      <c r="AM214" s="19" t="str">
        <f t="shared" si="23"/>
        <v>O</v>
      </c>
      <c r="AN214" s="20" t="str">
        <f t="shared" si="24"/>
        <v>2</v>
      </c>
      <c r="AO214" s="21" t="str">
        <f t="shared" si="25"/>
        <v>w</v>
      </c>
    </row>
    <row r="215" spans="1:41" ht="18" thickBot="1" thickTop="1">
      <c r="A215" s="34" t="s">
        <v>392</v>
      </c>
      <c r="B215" s="57" t="s">
        <v>393</v>
      </c>
      <c r="C215" s="60" t="str">
        <f t="shared" si="66"/>
        <v>NK86at</v>
      </c>
      <c r="D215" s="42">
        <f t="shared" si="67"/>
        <v>74.66529869712268</v>
      </c>
      <c r="E215" s="43">
        <f t="shared" si="70"/>
        <v>254.6652986971227</v>
      </c>
      <c r="F215" s="46">
        <f t="shared" si="68"/>
        <v>8967.669831018411</v>
      </c>
      <c r="G215" s="47">
        <f t="shared" si="71"/>
        <v>5572.251694490646</v>
      </c>
      <c r="H215" s="31">
        <v>16</v>
      </c>
      <c r="I215" s="32">
        <v>50</v>
      </c>
      <c r="J215" s="32">
        <v>0</v>
      </c>
      <c r="K215" s="33" t="s">
        <v>5</v>
      </c>
      <c r="L215" s="31">
        <v>96</v>
      </c>
      <c r="M215" s="32">
        <v>0</v>
      </c>
      <c r="N215" s="32">
        <v>0</v>
      </c>
      <c r="O215" s="33" t="s">
        <v>12</v>
      </c>
      <c r="P215" s="7">
        <f>(H215+(I215/60)+(J215/3600))*IF(K215="N",1,-1)</f>
        <v>16.833333333333332</v>
      </c>
      <c r="Q215" s="8">
        <f>((L215)+(M215/60)+(N215/3600))*IF(O215="E",1,-1)</f>
        <v>96</v>
      </c>
      <c r="R215" s="9">
        <f t="shared" si="69"/>
        <v>0.2937970907523788</v>
      </c>
      <c r="S215" s="10">
        <f t="shared" si="69"/>
        <v>1.6755160819145565</v>
      </c>
      <c r="T215" s="25">
        <f t="shared" si="72"/>
        <v>0.16249608395195858</v>
      </c>
      <c r="U215" s="25">
        <f t="shared" si="81"/>
        <v>1.4075764920763476</v>
      </c>
      <c r="V215" s="26">
        <f t="shared" si="73"/>
        <v>8967.669831018411</v>
      </c>
      <c r="W215" s="27">
        <f t="shared" si="74"/>
        <v>5572.251694490646</v>
      </c>
      <c r="X215" s="28">
        <f>(SIN(R215)-SIN($R$5)*T215)/(COS($R$5)*SIN(U215))</f>
        <v>0.2644571876533526</v>
      </c>
      <c r="Y215" s="25">
        <f t="shared" si="82"/>
        <v>0.2644571876533526</v>
      </c>
      <c r="Z215" s="29">
        <f t="shared" si="75"/>
        <v>74.66529869712268</v>
      </c>
      <c r="AA215" s="30">
        <f t="shared" si="76"/>
        <v>74.66529869712268</v>
      </c>
      <c r="AB215" s="15">
        <f>90+P215</f>
        <v>106.83333333333333</v>
      </c>
      <c r="AC215" s="16">
        <f t="shared" si="83"/>
        <v>10</v>
      </c>
      <c r="AD215" s="17">
        <f t="shared" si="77"/>
        <v>6</v>
      </c>
      <c r="AE215" s="18">
        <f t="shared" si="78"/>
        <v>19</v>
      </c>
      <c r="AF215" s="19" t="str">
        <f>CHAR(AC215+CODE("A"))</f>
        <v>K</v>
      </c>
      <c r="AG215" s="20" t="str">
        <f>CHAR(AD215+CODE("0"))</f>
        <v>6</v>
      </c>
      <c r="AH215" s="21" t="str">
        <f>CHAR(AE215+CODE("a"))</f>
        <v>t</v>
      </c>
      <c r="AI215" s="22">
        <f>180+Q215</f>
        <v>276</v>
      </c>
      <c r="AJ215" s="16">
        <f t="shared" si="84"/>
        <v>13</v>
      </c>
      <c r="AK215" s="17">
        <f t="shared" si="79"/>
        <v>8</v>
      </c>
      <c r="AL215" s="18">
        <f t="shared" si="80"/>
        <v>0</v>
      </c>
      <c r="AM215" s="19" t="str">
        <f>CHAR(AJ215+CODE("A"))</f>
        <v>N</v>
      </c>
      <c r="AN215" s="20" t="str">
        <f>CHAR(AK215+CODE("0"))</f>
        <v>8</v>
      </c>
      <c r="AO215" s="21" t="str">
        <f>CHAR(AL215+CODE("a"))</f>
        <v>a</v>
      </c>
    </row>
    <row r="216" spans="1:41" ht="18" thickBot="1" thickTop="1">
      <c r="A216" s="34" t="s">
        <v>394</v>
      </c>
      <c r="B216" s="57" t="s">
        <v>395</v>
      </c>
      <c r="C216" s="60" t="str">
        <f t="shared" si="66"/>
        <v>MM44om</v>
      </c>
      <c r="D216" s="42">
        <f t="shared" si="67"/>
        <v>80.75202771252215</v>
      </c>
      <c r="E216" s="43">
        <f t="shared" si="70"/>
        <v>260.75202771252214</v>
      </c>
      <c r="F216" s="46">
        <f t="shared" si="68"/>
        <v>5713.750462517257</v>
      </c>
      <c r="G216" s="47">
        <f t="shared" si="71"/>
        <v>3550.3599370409434</v>
      </c>
      <c r="H216" s="31">
        <v>34</v>
      </c>
      <c r="I216" s="32">
        <v>31</v>
      </c>
      <c r="J216" s="32">
        <v>0</v>
      </c>
      <c r="K216" s="33" t="s">
        <v>5</v>
      </c>
      <c r="L216" s="31">
        <v>69</v>
      </c>
      <c r="M216" s="32">
        <v>12</v>
      </c>
      <c r="N216" s="32">
        <v>0</v>
      </c>
      <c r="O216" s="33" t="s">
        <v>12</v>
      </c>
      <c r="P216" s="7">
        <f t="shared" si="5"/>
        <v>34.516666666666666</v>
      </c>
      <c r="Q216" s="8">
        <f t="shared" si="6"/>
        <v>69.2</v>
      </c>
      <c r="R216" s="9">
        <f t="shared" si="69"/>
        <v>0.6024294801467094</v>
      </c>
      <c r="S216" s="10">
        <f t="shared" si="69"/>
        <v>1.2077678423800762</v>
      </c>
      <c r="T216" s="25">
        <f t="shared" si="72"/>
        <v>0.6240842803100243</v>
      </c>
      <c r="U216" s="25">
        <f t="shared" si="81"/>
        <v>0.8968373038011704</v>
      </c>
      <c r="V216" s="26">
        <f t="shared" si="73"/>
        <v>5713.750462517257</v>
      </c>
      <c r="W216" s="27">
        <f t="shared" si="74"/>
        <v>3550.3599370409434</v>
      </c>
      <c r="X216" s="28">
        <f t="shared" si="11"/>
        <v>0.1607076354453409</v>
      </c>
      <c r="Y216" s="25">
        <f t="shared" si="82"/>
        <v>0.1607076354453409</v>
      </c>
      <c r="Z216" s="29">
        <f t="shared" si="75"/>
        <v>80.75202771252215</v>
      </c>
      <c r="AA216" s="30">
        <f t="shared" si="76"/>
        <v>80.75202771252215</v>
      </c>
      <c r="AB216" s="15">
        <f t="shared" si="14"/>
        <v>124.51666666666667</v>
      </c>
      <c r="AC216" s="16">
        <f t="shared" si="83"/>
        <v>12</v>
      </c>
      <c r="AD216" s="17">
        <f t="shared" si="77"/>
        <v>4</v>
      </c>
      <c r="AE216" s="18">
        <f t="shared" si="78"/>
        <v>12</v>
      </c>
      <c r="AF216" s="19" t="str">
        <f t="shared" si="17"/>
        <v>M</v>
      </c>
      <c r="AG216" s="20" t="str">
        <f t="shared" si="18"/>
        <v>4</v>
      </c>
      <c r="AH216" s="21" t="str">
        <f t="shared" si="19"/>
        <v>m</v>
      </c>
      <c r="AI216" s="22">
        <f t="shared" si="20"/>
        <v>249.2</v>
      </c>
      <c r="AJ216" s="16">
        <f t="shared" si="84"/>
        <v>12</v>
      </c>
      <c r="AK216" s="17">
        <f t="shared" si="79"/>
        <v>4.5</v>
      </c>
      <c r="AL216" s="18">
        <f t="shared" si="80"/>
        <v>14</v>
      </c>
      <c r="AM216" s="19" t="str">
        <f t="shared" si="23"/>
        <v>M</v>
      </c>
      <c r="AN216" s="20" t="str">
        <f t="shared" si="24"/>
        <v>4</v>
      </c>
      <c r="AO216" s="21" t="str">
        <f t="shared" si="25"/>
        <v>o</v>
      </c>
    </row>
    <row r="217" spans="1:41" ht="18" thickBot="1" thickTop="1">
      <c r="A217" s="34" t="s">
        <v>396</v>
      </c>
      <c r="B217" s="57" t="s">
        <v>397</v>
      </c>
      <c r="C217" s="60" t="str">
        <f t="shared" si="66"/>
        <v>OI33jr</v>
      </c>
      <c r="D217" s="42">
        <f t="shared" si="67"/>
        <v>80.48415399189011</v>
      </c>
      <c r="E217" s="43">
        <f t="shared" si="70"/>
        <v>260.48415399189014</v>
      </c>
      <c r="F217" s="46">
        <f t="shared" si="68"/>
        <v>11723.90202838027</v>
      </c>
      <c r="G217" s="47">
        <f t="shared" si="71"/>
        <v>7284.894981048299</v>
      </c>
      <c r="H217" s="31">
        <v>6</v>
      </c>
      <c r="I217" s="32">
        <v>16</v>
      </c>
      <c r="J217" s="32">
        <v>0</v>
      </c>
      <c r="K217" s="33" t="s">
        <v>11</v>
      </c>
      <c r="L217" s="31">
        <v>106</v>
      </c>
      <c r="M217" s="32">
        <v>48</v>
      </c>
      <c r="N217" s="32">
        <v>0</v>
      </c>
      <c r="O217" s="33" t="s">
        <v>12</v>
      </c>
      <c r="P217" s="7">
        <f t="shared" si="5"/>
        <v>-6.266666666666667</v>
      </c>
      <c r="Q217" s="8">
        <f t="shared" si="6"/>
        <v>106.8</v>
      </c>
      <c r="R217" s="9">
        <f t="shared" si="69"/>
        <v>-0.10937396645831132</v>
      </c>
      <c r="S217" s="10">
        <f t="shared" si="69"/>
        <v>1.8640116411299439</v>
      </c>
      <c r="T217" s="25">
        <f t="shared" si="72"/>
        <v>-0.2661548253259036</v>
      </c>
      <c r="U217" s="25">
        <f t="shared" si="81"/>
        <v>1.840198089527589</v>
      </c>
      <c r="V217" s="26">
        <f t="shared" si="73"/>
        <v>11723.90202838027</v>
      </c>
      <c r="W217" s="27">
        <f t="shared" si="74"/>
        <v>7284.894981048299</v>
      </c>
      <c r="X217" s="28">
        <f t="shared" si="11"/>
        <v>0.16532037163710375</v>
      </c>
      <c r="Y217" s="25">
        <f t="shared" si="82"/>
        <v>0.16532037163710375</v>
      </c>
      <c r="Z217" s="29">
        <f t="shared" si="75"/>
        <v>80.48415399189011</v>
      </c>
      <c r="AA217" s="30">
        <f t="shared" si="76"/>
        <v>80.48415399189011</v>
      </c>
      <c r="AB217" s="15">
        <f t="shared" si="14"/>
        <v>83.73333333333333</v>
      </c>
      <c r="AC217" s="16">
        <f t="shared" si="83"/>
        <v>8</v>
      </c>
      <c r="AD217" s="17">
        <f t="shared" si="77"/>
        <v>3</v>
      </c>
      <c r="AE217" s="18">
        <f t="shared" si="78"/>
        <v>17</v>
      </c>
      <c r="AF217" s="19" t="str">
        <f t="shared" si="17"/>
        <v>I</v>
      </c>
      <c r="AG217" s="20" t="str">
        <f t="shared" si="18"/>
        <v>3</v>
      </c>
      <c r="AH217" s="21" t="str">
        <f t="shared" si="19"/>
        <v>r</v>
      </c>
      <c r="AI217" s="22">
        <f t="shared" si="20"/>
        <v>286.8</v>
      </c>
      <c r="AJ217" s="16">
        <f t="shared" si="84"/>
        <v>14</v>
      </c>
      <c r="AK217" s="17">
        <f t="shared" si="79"/>
        <v>3</v>
      </c>
      <c r="AL217" s="18">
        <f t="shared" si="80"/>
        <v>9</v>
      </c>
      <c r="AM217" s="19" t="str">
        <f t="shared" si="23"/>
        <v>O</v>
      </c>
      <c r="AN217" s="20" t="str">
        <f t="shared" si="24"/>
        <v>3</v>
      </c>
      <c r="AO217" s="21" t="str">
        <f t="shared" si="25"/>
        <v>j</v>
      </c>
    </row>
    <row r="218" spans="1:41" ht="18" thickBot="1" thickTop="1">
      <c r="A218" s="34" t="s">
        <v>398</v>
      </c>
      <c r="B218" s="57" t="s">
        <v>399</v>
      </c>
      <c r="C218" s="60" t="str">
        <f t="shared" si="66"/>
        <v>LM23fi</v>
      </c>
      <c r="D218" s="42">
        <f t="shared" si="67"/>
        <v>101.88604332100407</v>
      </c>
      <c r="E218" s="43">
        <f t="shared" si="70"/>
        <v>281.8860433210041</v>
      </c>
      <c r="F218" s="46">
        <f t="shared" si="68"/>
        <v>4097.264797488618</v>
      </c>
      <c r="G218" s="47">
        <f t="shared" si="71"/>
        <v>2545.9223121275445</v>
      </c>
      <c r="H218" s="31">
        <v>33</v>
      </c>
      <c r="I218" s="32">
        <v>20</v>
      </c>
      <c r="J218" s="32">
        <v>0</v>
      </c>
      <c r="K218" s="33" t="s">
        <v>5</v>
      </c>
      <c r="L218" s="31">
        <v>44</v>
      </c>
      <c r="M218" s="32">
        <v>26</v>
      </c>
      <c r="N218" s="32">
        <v>0</v>
      </c>
      <c r="O218" s="33" t="s">
        <v>12</v>
      </c>
      <c r="P218" s="7">
        <f t="shared" si="5"/>
        <v>33.333333333333336</v>
      </c>
      <c r="Q218" s="8">
        <f t="shared" si="6"/>
        <v>44.43333333333333</v>
      </c>
      <c r="R218" s="9">
        <f t="shared" si="69"/>
        <v>0.5817764173314433</v>
      </c>
      <c r="S218" s="10">
        <f t="shared" si="69"/>
        <v>0.7755079643028137</v>
      </c>
      <c r="T218" s="25">
        <f t="shared" si="72"/>
        <v>0.80023356985621</v>
      </c>
      <c r="U218" s="25">
        <f t="shared" si="81"/>
        <v>0.6431117246097343</v>
      </c>
      <c r="V218" s="26">
        <f t="shared" si="73"/>
        <v>4097.264797488618</v>
      </c>
      <c r="W218" s="27">
        <f t="shared" si="74"/>
        <v>2545.9223121275445</v>
      </c>
      <c r="X218" s="28">
        <f t="shared" si="11"/>
        <v>-0.2059658242765322</v>
      </c>
      <c r="Y218" s="25">
        <f t="shared" si="82"/>
        <v>-0.2059658242765322</v>
      </c>
      <c r="Z218" s="29">
        <f t="shared" si="75"/>
        <v>101.88604332100407</v>
      </c>
      <c r="AA218" s="30">
        <f t="shared" si="76"/>
        <v>101.88604332100407</v>
      </c>
      <c r="AB218" s="15">
        <f t="shared" si="14"/>
        <v>123.33333333333334</v>
      </c>
      <c r="AC218" s="16">
        <f t="shared" si="83"/>
        <v>12</v>
      </c>
      <c r="AD218" s="17">
        <f t="shared" si="77"/>
        <v>3</v>
      </c>
      <c r="AE218" s="18">
        <f t="shared" si="78"/>
        <v>8</v>
      </c>
      <c r="AF218" s="19" t="str">
        <f t="shared" si="17"/>
        <v>M</v>
      </c>
      <c r="AG218" s="20" t="str">
        <f t="shared" si="18"/>
        <v>3</v>
      </c>
      <c r="AH218" s="21" t="str">
        <f t="shared" si="19"/>
        <v>i</v>
      </c>
      <c r="AI218" s="22">
        <f t="shared" si="20"/>
        <v>224.43333333333334</v>
      </c>
      <c r="AJ218" s="16">
        <f t="shared" si="84"/>
        <v>11</v>
      </c>
      <c r="AK218" s="17">
        <f t="shared" si="79"/>
        <v>2</v>
      </c>
      <c r="AL218" s="18">
        <f t="shared" si="80"/>
        <v>5</v>
      </c>
      <c r="AM218" s="19" t="str">
        <f t="shared" si="23"/>
        <v>L</v>
      </c>
      <c r="AN218" s="20" t="str">
        <f t="shared" si="24"/>
        <v>2</v>
      </c>
      <c r="AO218" s="21" t="str">
        <f t="shared" si="25"/>
        <v>f</v>
      </c>
    </row>
    <row r="219" spans="1:41" ht="18" thickBot="1" thickTop="1">
      <c r="A219" s="34" t="s">
        <v>400</v>
      </c>
      <c r="B219" s="57" t="s">
        <v>401</v>
      </c>
      <c r="C219" s="60" t="str">
        <f t="shared" si="66"/>
        <v>KM83dm</v>
      </c>
      <c r="D219" s="42">
        <f t="shared" si="67"/>
        <v>110.08456020155708</v>
      </c>
      <c r="E219" s="43">
        <f t="shared" si="70"/>
        <v>290.0845602015571</v>
      </c>
      <c r="F219" s="46">
        <f t="shared" si="68"/>
        <v>3543.4150011220877</v>
      </c>
      <c r="G219" s="47">
        <f t="shared" si="71"/>
        <v>2201.7760038388715</v>
      </c>
      <c r="H219" s="31">
        <v>33</v>
      </c>
      <c r="I219" s="32">
        <v>30</v>
      </c>
      <c r="J219" s="32">
        <v>0</v>
      </c>
      <c r="K219" s="33" t="s">
        <v>5</v>
      </c>
      <c r="L219" s="31">
        <v>36</v>
      </c>
      <c r="M219" s="32">
        <v>18</v>
      </c>
      <c r="N219" s="32">
        <v>0</v>
      </c>
      <c r="O219" s="33" t="s">
        <v>12</v>
      </c>
      <c r="P219" s="7">
        <f t="shared" si="5"/>
        <v>33.5</v>
      </c>
      <c r="Q219" s="8">
        <f t="shared" si="6"/>
        <v>36.3</v>
      </c>
      <c r="R219" s="9">
        <f t="shared" si="69"/>
        <v>0.5846852994181004</v>
      </c>
      <c r="S219" s="10">
        <f t="shared" si="69"/>
        <v>0.6335545184739416</v>
      </c>
      <c r="T219" s="25">
        <f t="shared" si="72"/>
        <v>0.8492787002311077</v>
      </c>
      <c r="U219" s="25">
        <f t="shared" si="81"/>
        <v>0.5561787790177504</v>
      </c>
      <c r="V219" s="26">
        <f t="shared" si="73"/>
        <v>3543.4150011220877</v>
      </c>
      <c r="W219" s="27">
        <f t="shared" si="74"/>
        <v>2201.7760038388715</v>
      </c>
      <c r="X219" s="28">
        <f t="shared" si="11"/>
        <v>-0.34340661938807254</v>
      </c>
      <c r="Y219" s="25">
        <f t="shared" si="82"/>
        <v>-0.34340661938807254</v>
      </c>
      <c r="Z219" s="29">
        <f t="shared" si="75"/>
        <v>110.08456020155708</v>
      </c>
      <c r="AA219" s="30">
        <f t="shared" si="76"/>
        <v>110.08456020155708</v>
      </c>
      <c r="AB219" s="15">
        <f t="shared" si="14"/>
        <v>123.5</v>
      </c>
      <c r="AC219" s="16">
        <f t="shared" si="83"/>
        <v>12</v>
      </c>
      <c r="AD219" s="17">
        <f t="shared" si="77"/>
        <v>3</v>
      </c>
      <c r="AE219" s="18">
        <f t="shared" si="78"/>
        <v>12</v>
      </c>
      <c r="AF219" s="19" t="str">
        <f t="shared" si="17"/>
        <v>M</v>
      </c>
      <c r="AG219" s="20" t="str">
        <f t="shared" si="18"/>
        <v>3</v>
      </c>
      <c r="AH219" s="21" t="str">
        <f t="shared" si="19"/>
        <v>m</v>
      </c>
      <c r="AI219" s="22">
        <f t="shared" si="20"/>
        <v>216.3</v>
      </c>
      <c r="AJ219" s="16">
        <f t="shared" si="84"/>
        <v>10</v>
      </c>
      <c r="AK219" s="17">
        <f t="shared" si="79"/>
        <v>8</v>
      </c>
      <c r="AL219" s="18">
        <f t="shared" si="80"/>
        <v>3</v>
      </c>
      <c r="AM219" s="19" t="str">
        <f t="shared" si="23"/>
        <v>K</v>
      </c>
      <c r="AN219" s="20" t="str">
        <f t="shared" si="24"/>
        <v>8</v>
      </c>
      <c r="AO219" s="21" t="str">
        <f t="shared" si="25"/>
        <v>d</v>
      </c>
    </row>
    <row r="220" spans="1:41" ht="18" thickBot="1" thickTop="1">
      <c r="A220" s="34" t="s">
        <v>402</v>
      </c>
      <c r="B220" s="57" t="s">
        <v>403</v>
      </c>
      <c r="C220" s="60" t="str">
        <f t="shared" si="66"/>
        <v>KO26bv</v>
      </c>
      <c r="D220" s="42">
        <f t="shared" si="67"/>
        <v>59.686046017165104</v>
      </c>
      <c r="E220" s="43">
        <f t="shared" si="70"/>
        <v>239.6860460171651</v>
      </c>
      <c r="F220" s="46">
        <f t="shared" si="68"/>
        <v>1679.8228471410064</v>
      </c>
      <c r="G220" s="47">
        <f t="shared" si="71"/>
        <v>1043.7935252755133</v>
      </c>
      <c r="H220" s="31">
        <v>56</v>
      </c>
      <c r="I220" s="32">
        <v>53</v>
      </c>
      <c r="J220" s="32">
        <v>0</v>
      </c>
      <c r="K220" s="33" t="s">
        <v>5</v>
      </c>
      <c r="L220" s="31">
        <v>24</v>
      </c>
      <c r="M220" s="32">
        <v>8</v>
      </c>
      <c r="N220" s="32">
        <v>0</v>
      </c>
      <c r="O220" s="33" t="s">
        <v>12</v>
      </c>
      <c r="P220" s="7">
        <f>(H220+(I220/60)+(J220/3600))*IF(K220="N",1,-1)</f>
        <v>56.88333333333333</v>
      </c>
      <c r="Q220" s="8">
        <f>((L220)+(M220/60)+(N220/3600))*IF(O220="E",1,-1)</f>
        <v>24.133333333333333</v>
      </c>
      <c r="R220" s="9">
        <f t="shared" si="69"/>
        <v>0.9928014561761078</v>
      </c>
      <c r="S220" s="10">
        <f t="shared" si="69"/>
        <v>0.4212061261479649</v>
      </c>
      <c r="T220" s="25">
        <f t="shared" si="72"/>
        <v>0.9654407524416342</v>
      </c>
      <c r="U220" s="25">
        <f t="shared" si="81"/>
        <v>0.26366706123701245</v>
      </c>
      <c r="V220" s="26">
        <f t="shared" si="73"/>
        <v>1679.8228471410064</v>
      </c>
      <c r="W220" s="27">
        <f t="shared" si="74"/>
        <v>1043.7935252755133</v>
      </c>
      <c r="X220" s="28">
        <f>(SIN(R220)-SIN($R$5)*T220)/(COS($R$5)*SIN(U220))</f>
        <v>0.5047378827448102</v>
      </c>
      <c r="Y220" s="25">
        <f t="shared" si="82"/>
        <v>0.5047378827448102</v>
      </c>
      <c r="Z220" s="29">
        <f t="shared" si="75"/>
        <v>59.686046017165104</v>
      </c>
      <c r="AA220" s="30">
        <f t="shared" si="76"/>
        <v>59.686046017165104</v>
      </c>
      <c r="AB220" s="15">
        <f>90+P220</f>
        <v>146.88333333333333</v>
      </c>
      <c r="AC220" s="16">
        <f t="shared" si="83"/>
        <v>14</v>
      </c>
      <c r="AD220" s="17">
        <f t="shared" si="77"/>
        <v>6</v>
      </c>
      <c r="AE220" s="18">
        <f t="shared" si="78"/>
        <v>21</v>
      </c>
      <c r="AF220" s="19" t="str">
        <f>CHAR(AC220+CODE("A"))</f>
        <v>O</v>
      </c>
      <c r="AG220" s="20" t="str">
        <f>CHAR(AD220+CODE("0"))</f>
        <v>6</v>
      </c>
      <c r="AH220" s="21" t="str">
        <f>CHAR(AE220+CODE("a"))</f>
        <v>v</v>
      </c>
      <c r="AI220" s="22">
        <f>180+Q220</f>
        <v>204.13333333333333</v>
      </c>
      <c r="AJ220" s="16">
        <f t="shared" si="84"/>
        <v>10</v>
      </c>
      <c r="AK220" s="17">
        <f t="shared" si="79"/>
        <v>2</v>
      </c>
      <c r="AL220" s="18">
        <f t="shared" si="80"/>
        <v>1</v>
      </c>
      <c r="AM220" s="19" t="str">
        <f>CHAR(AJ220+CODE("A"))</f>
        <v>K</v>
      </c>
      <c r="AN220" s="20" t="str">
        <f>CHAR(AK220+CODE("0"))</f>
        <v>2</v>
      </c>
      <c r="AO220" s="21" t="str">
        <f>CHAR(AL220+CODE("a"))</f>
        <v>b</v>
      </c>
    </row>
    <row r="221" spans="1:41" ht="18" thickBot="1" thickTop="1">
      <c r="A221" s="34" t="s">
        <v>404</v>
      </c>
      <c r="B221" s="57" t="s">
        <v>405</v>
      </c>
      <c r="C221" s="60" t="str">
        <f t="shared" si="66"/>
        <v>EK62uc</v>
      </c>
      <c r="D221" s="42">
        <f t="shared" si="67"/>
        <v>274.6063710203132</v>
      </c>
      <c r="E221" s="43">
        <f t="shared" si="70"/>
        <v>94.60637102031319</v>
      </c>
      <c r="F221" s="46">
        <f t="shared" si="68"/>
        <v>8690.163356006777</v>
      </c>
      <c r="G221" s="47">
        <f t="shared" si="71"/>
        <v>5399.817165259087</v>
      </c>
      <c r="H221" s="31">
        <v>12</v>
      </c>
      <c r="I221" s="32">
        <v>6</v>
      </c>
      <c r="J221" s="32">
        <v>0</v>
      </c>
      <c r="K221" s="33" t="s">
        <v>5</v>
      </c>
      <c r="L221" s="31">
        <v>86</v>
      </c>
      <c r="M221" s="32">
        <v>18</v>
      </c>
      <c r="N221" s="32">
        <v>0</v>
      </c>
      <c r="O221" s="33" t="s">
        <v>7</v>
      </c>
      <c r="P221" s="7">
        <f t="shared" si="5"/>
        <v>12.1</v>
      </c>
      <c r="Q221" s="8">
        <f t="shared" si="6"/>
        <v>-86.3</v>
      </c>
      <c r="R221" s="9">
        <f t="shared" si="69"/>
        <v>0.21118483949131386</v>
      </c>
      <c r="S221" s="10">
        <f t="shared" si="69"/>
        <v>-1.5062191444711064</v>
      </c>
      <c r="T221" s="25">
        <f t="shared" si="72"/>
        <v>0.20530720886068546</v>
      </c>
      <c r="U221" s="25">
        <f t="shared" si="81"/>
        <v>1.3640187342657004</v>
      </c>
      <c r="V221" s="26">
        <f t="shared" si="73"/>
        <v>8690.163356006777</v>
      </c>
      <c r="W221" s="27">
        <f t="shared" si="74"/>
        <v>5399.817165259087</v>
      </c>
      <c r="X221" s="28">
        <f t="shared" si="11"/>
        <v>0.08030976094048557</v>
      </c>
      <c r="Y221" s="25">
        <f t="shared" si="82"/>
        <v>0.08030976094048557</v>
      </c>
      <c r="Z221" s="29">
        <f t="shared" si="75"/>
        <v>85.39362897968684</v>
      </c>
      <c r="AA221" s="30">
        <f t="shared" si="76"/>
        <v>274.6063710203132</v>
      </c>
      <c r="AB221" s="15">
        <f t="shared" si="14"/>
        <v>102.1</v>
      </c>
      <c r="AC221" s="16">
        <f t="shared" si="83"/>
        <v>10</v>
      </c>
      <c r="AD221" s="17">
        <f t="shared" si="77"/>
        <v>2</v>
      </c>
      <c r="AE221" s="18">
        <f t="shared" si="78"/>
        <v>2</v>
      </c>
      <c r="AF221" s="19" t="str">
        <f t="shared" si="17"/>
        <v>K</v>
      </c>
      <c r="AG221" s="20" t="str">
        <f t="shared" si="18"/>
        <v>2</v>
      </c>
      <c r="AH221" s="21" t="str">
        <f t="shared" si="19"/>
        <v>c</v>
      </c>
      <c r="AI221" s="22">
        <f t="shared" si="20"/>
        <v>93.7</v>
      </c>
      <c r="AJ221" s="16">
        <f t="shared" si="84"/>
        <v>4</v>
      </c>
      <c r="AK221" s="17">
        <f t="shared" si="79"/>
        <v>6.5</v>
      </c>
      <c r="AL221" s="18">
        <f t="shared" si="80"/>
        <v>20</v>
      </c>
      <c r="AM221" s="19" t="str">
        <f t="shared" si="23"/>
        <v>E</v>
      </c>
      <c r="AN221" s="20" t="str">
        <f t="shared" si="24"/>
        <v>6</v>
      </c>
      <c r="AO221" s="21" t="str">
        <f t="shared" si="25"/>
        <v>u</v>
      </c>
    </row>
    <row r="222" spans="1:41" ht="18" thickBot="1" thickTop="1">
      <c r="A222" s="34" t="s">
        <v>406</v>
      </c>
      <c r="B222" s="57" t="s">
        <v>407</v>
      </c>
      <c r="C222" s="60" t="str">
        <f t="shared" si="66"/>
        <v>KN34bj</v>
      </c>
      <c r="D222" s="42">
        <f t="shared" si="67"/>
        <v>101.7185118709906</v>
      </c>
      <c r="E222" s="43">
        <f t="shared" si="70"/>
        <v>281.7185118709906</v>
      </c>
      <c r="F222" s="46">
        <f t="shared" si="68"/>
        <v>2096.9397811113913</v>
      </c>
      <c r="G222" s="47">
        <f t="shared" si="71"/>
        <v>1302.977971839071</v>
      </c>
      <c r="H222" s="31">
        <v>44</v>
      </c>
      <c r="I222" s="32">
        <v>25</v>
      </c>
      <c r="J222" s="32">
        <v>0</v>
      </c>
      <c r="K222" s="33" t="s">
        <v>5</v>
      </c>
      <c r="L222" s="31">
        <v>26</v>
      </c>
      <c r="M222" s="32">
        <v>7</v>
      </c>
      <c r="N222" s="32">
        <v>0</v>
      </c>
      <c r="O222" s="33" t="s">
        <v>12</v>
      </c>
      <c r="P222" s="7">
        <f t="shared" si="5"/>
        <v>44.416666666666664</v>
      </c>
      <c r="Q222" s="8">
        <f t="shared" si="6"/>
        <v>26.116666666666667</v>
      </c>
      <c r="R222" s="9">
        <f t="shared" si="69"/>
        <v>0.775217076094148</v>
      </c>
      <c r="S222" s="10">
        <f t="shared" si="69"/>
        <v>0.4558218229791857</v>
      </c>
      <c r="T222" s="25">
        <f t="shared" si="72"/>
        <v>0.9463212367908724</v>
      </c>
      <c r="U222" s="25">
        <f t="shared" si="81"/>
        <v>0.32913824848711215</v>
      </c>
      <c r="V222" s="26">
        <f t="shared" si="73"/>
        <v>2096.9397811113913</v>
      </c>
      <c r="W222" s="27">
        <f t="shared" si="74"/>
        <v>1302.977971839071</v>
      </c>
      <c r="X222" s="28">
        <f t="shared" si="11"/>
        <v>-0.2031036648995868</v>
      </c>
      <c r="Y222" s="25">
        <f t="shared" si="82"/>
        <v>-0.2031036648995868</v>
      </c>
      <c r="Z222" s="29">
        <f t="shared" si="75"/>
        <v>101.7185118709906</v>
      </c>
      <c r="AA222" s="30">
        <f t="shared" si="76"/>
        <v>101.7185118709906</v>
      </c>
      <c r="AB222" s="15">
        <f t="shared" si="14"/>
        <v>134.41666666666666</v>
      </c>
      <c r="AC222" s="16">
        <f t="shared" si="83"/>
        <v>13</v>
      </c>
      <c r="AD222" s="17">
        <f t="shared" si="77"/>
        <v>4</v>
      </c>
      <c r="AE222" s="18">
        <f t="shared" si="78"/>
        <v>9</v>
      </c>
      <c r="AF222" s="19" t="str">
        <f t="shared" si="17"/>
        <v>N</v>
      </c>
      <c r="AG222" s="20" t="str">
        <f t="shared" si="18"/>
        <v>4</v>
      </c>
      <c r="AH222" s="21" t="str">
        <f t="shared" si="19"/>
        <v>j</v>
      </c>
      <c r="AI222" s="22">
        <f t="shared" si="20"/>
        <v>206.11666666666667</v>
      </c>
      <c r="AJ222" s="16">
        <f t="shared" si="84"/>
        <v>10</v>
      </c>
      <c r="AK222" s="17">
        <f t="shared" si="79"/>
        <v>3</v>
      </c>
      <c r="AL222" s="18">
        <f t="shared" si="80"/>
        <v>1</v>
      </c>
      <c r="AM222" s="19" t="str">
        <f t="shared" si="23"/>
        <v>K</v>
      </c>
      <c r="AN222" s="20" t="str">
        <f t="shared" si="24"/>
        <v>3</v>
      </c>
      <c r="AO222" s="21" t="str">
        <f t="shared" si="25"/>
        <v>b</v>
      </c>
    </row>
    <row r="223" spans="1:41" ht="18" thickBot="1" thickTop="1">
      <c r="A223" s="34" t="s">
        <v>408</v>
      </c>
      <c r="B223" s="57" t="s">
        <v>409</v>
      </c>
      <c r="C223" s="60" t="str">
        <f t="shared" si="66"/>
        <v>KN04gu</v>
      </c>
      <c r="D223" s="42">
        <f t="shared" si="67"/>
        <v>107.66571235554953</v>
      </c>
      <c r="E223" s="43">
        <f t="shared" si="70"/>
        <v>287.66571235554954</v>
      </c>
      <c r="F223" s="46">
        <f t="shared" si="68"/>
        <v>1696.4852680519487</v>
      </c>
      <c r="G223" s="47">
        <f t="shared" si="71"/>
        <v>1054.1470736225056</v>
      </c>
      <c r="H223" s="31">
        <v>44</v>
      </c>
      <c r="I223" s="32">
        <v>52</v>
      </c>
      <c r="J223" s="32">
        <v>0</v>
      </c>
      <c r="K223" s="33" t="s">
        <v>5</v>
      </c>
      <c r="L223" s="31">
        <v>20</v>
      </c>
      <c r="M223" s="32">
        <v>32</v>
      </c>
      <c r="N223" s="32">
        <v>0</v>
      </c>
      <c r="O223" s="33" t="s">
        <v>12</v>
      </c>
      <c r="P223" s="7">
        <f t="shared" si="5"/>
        <v>44.86666666666667</v>
      </c>
      <c r="Q223" s="8">
        <f t="shared" si="6"/>
        <v>20.533333333333335</v>
      </c>
      <c r="R223" s="9">
        <f t="shared" si="69"/>
        <v>0.7830710577281226</v>
      </c>
      <c r="S223" s="10">
        <f t="shared" si="69"/>
        <v>0.35837427307616904</v>
      </c>
      <c r="T223" s="25">
        <f t="shared" si="72"/>
        <v>0.9647558309233042</v>
      </c>
      <c r="U223" s="25">
        <f t="shared" si="81"/>
        <v>0.26628241532757</v>
      </c>
      <c r="V223" s="26">
        <f t="shared" si="73"/>
        <v>1696.4852680519487</v>
      </c>
      <c r="W223" s="27">
        <f t="shared" si="74"/>
        <v>1054.1470736225056</v>
      </c>
      <c r="X223" s="28">
        <f t="shared" si="11"/>
        <v>-0.3034629031288665</v>
      </c>
      <c r="Y223" s="25">
        <f t="shared" si="82"/>
        <v>-0.3034629031288665</v>
      </c>
      <c r="Z223" s="29">
        <f t="shared" si="75"/>
        <v>107.66571235554953</v>
      </c>
      <c r="AA223" s="30">
        <f t="shared" si="76"/>
        <v>107.66571235554953</v>
      </c>
      <c r="AB223" s="15">
        <f t="shared" si="14"/>
        <v>134.86666666666667</v>
      </c>
      <c r="AC223" s="16">
        <f t="shared" si="83"/>
        <v>13</v>
      </c>
      <c r="AD223" s="17">
        <f t="shared" si="77"/>
        <v>4</v>
      </c>
      <c r="AE223" s="18">
        <f t="shared" si="78"/>
        <v>20</v>
      </c>
      <c r="AF223" s="19" t="str">
        <f t="shared" si="17"/>
        <v>N</v>
      </c>
      <c r="AG223" s="20" t="str">
        <f t="shared" si="18"/>
        <v>4</v>
      </c>
      <c r="AH223" s="21" t="str">
        <f t="shared" si="19"/>
        <v>u</v>
      </c>
      <c r="AI223" s="22">
        <f t="shared" si="20"/>
        <v>200.53333333333333</v>
      </c>
      <c r="AJ223" s="16">
        <f t="shared" si="84"/>
        <v>10</v>
      </c>
      <c r="AK223" s="17">
        <f t="shared" si="79"/>
        <v>0</v>
      </c>
      <c r="AL223" s="18">
        <f t="shared" si="80"/>
        <v>6</v>
      </c>
      <c r="AM223" s="19" t="str">
        <f t="shared" si="23"/>
        <v>K</v>
      </c>
      <c r="AN223" s="20" t="str">
        <f t="shared" si="24"/>
        <v>0</v>
      </c>
      <c r="AO223" s="21" t="str">
        <f t="shared" si="25"/>
        <v>g</v>
      </c>
    </row>
    <row r="224" spans="1:41" ht="18" thickBot="1" thickTop="1">
      <c r="A224" s="34" t="s">
        <v>410</v>
      </c>
      <c r="B224" s="57" t="s">
        <v>411</v>
      </c>
      <c r="C224" s="60" t="str">
        <f t="shared" si="66"/>
        <v>JN91wi</v>
      </c>
      <c r="D224" s="42">
        <f t="shared" si="67"/>
        <v>118.78409369902145</v>
      </c>
      <c r="E224" s="43">
        <f t="shared" si="70"/>
        <v>298.78409369902147</v>
      </c>
      <c r="F224" s="46">
        <f t="shared" si="68"/>
        <v>1896.36138303461</v>
      </c>
      <c r="G224" s="47">
        <f t="shared" si="71"/>
        <v>1178.3443334890476</v>
      </c>
      <c r="H224" s="31">
        <v>41</v>
      </c>
      <c r="I224" s="32">
        <v>20</v>
      </c>
      <c r="J224" s="32">
        <v>0</v>
      </c>
      <c r="K224" s="33" t="s">
        <v>5</v>
      </c>
      <c r="L224" s="31">
        <v>19</v>
      </c>
      <c r="M224" s="32">
        <v>50</v>
      </c>
      <c r="N224" s="32">
        <v>0</v>
      </c>
      <c r="O224" s="33" t="s">
        <v>12</v>
      </c>
      <c r="P224" s="7">
        <f t="shared" si="5"/>
        <v>41.333333333333336</v>
      </c>
      <c r="Q224" s="8">
        <f t="shared" si="6"/>
        <v>19.833333333333332</v>
      </c>
      <c r="R224" s="9">
        <f t="shared" si="69"/>
        <v>0.7214027574909896</v>
      </c>
      <c r="S224" s="10">
        <f t="shared" si="69"/>
        <v>0.34615696831220866</v>
      </c>
      <c r="T224" s="25">
        <f t="shared" si="72"/>
        <v>0.956026793230965</v>
      </c>
      <c r="U224" s="25">
        <f t="shared" si="81"/>
        <v>0.2976552162980082</v>
      </c>
      <c r="V224" s="26">
        <f t="shared" si="73"/>
        <v>1896.36138303461</v>
      </c>
      <c r="W224" s="27">
        <f t="shared" si="74"/>
        <v>1178.3443334890476</v>
      </c>
      <c r="X224" s="28">
        <f t="shared" si="11"/>
        <v>-0.48151037762471083</v>
      </c>
      <c r="Y224" s="25">
        <f t="shared" si="82"/>
        <v>-0.48151037762471083</v>
      </c>
      <c r="Z224" s="29">
        <f t="shared" si="75"/>
        <v>118.78409369902145</v>
      </c>
      <c r="AA224" s="30">
        <f t="shared" si="76"/>
        <v>118.78409369902145</v>
      </c>
      <c r="AB224" s="15">
        <f t="shared" si="14"/>
        <v>131.33333333333334</v>
      </c>
      <c r="AC224" s="16">
        <f t="shared" si="83"/>
        <v>13</v>
      </c>
      <c r="AD224" s="17">
        <f t="shared" si="77"/>
        <v>1</v>
      </c>
      <c r="AE224" s="18">
        <f t="shared" si="78"/>
        <v>8</v>
      </c>
      <c r="AF224" s="19" t="str">
        <f t="shared" si="17"/>
        <v>N</v>
      </c>
      <c r="AG224" s="20" t="str">
        <f t="shared" si="18"/>
        <v>1</v>
      </c>
      <c r="AH224" s="21" t="str">
        <f t="shared" si="19"/>
        <v>i</v>
      </c>
      <c r="AI224" s="22">
        <f t="shared" si="20"/>
        <v>199.83333333333334</v>
      </c>
      <c r="AJ224" s="16">
        <f t="shared" si="84"/>
        <v>9</v>
      </c>
      <c r="AK224" s="17">
        <f t="shared" si="79"/>
        <v>9.5</v>
      </c>
      <c r="AL224" s="18">
        <f t="shared" si="80"/>
        <v>22</v>
      </c>
      <c r="AM224" s="19" t="str">
        <f t="shared" si="23"/>
        <v>J</v>
      </c>
      <c r="AN224" s="20" t="str">
        <f t="shared" si="24"/>
        <v>9</v>
      </c>
      <c r="AO224" s="21" t="str">
        <f t="shared" si="25"/>
        <v>w</v>
      </c>
    </row>
    <row r="225" spans="1:41" ht="18" thickBot="1" thickTop="1">
      <c r="A225" s="34" t="s">
        <v>412</v>
      </c>
      <c r="B225" s="57" t="s">
        <v>413</v>
      </c>
      <c r="C225" s="60" t="str">
        <f t="shared" si="66"/>
        <v>IH78da</v>
      </c>
      <c r="D225" s="42">
        <f t="shared" si="67"/>
        <v>186.0401532169408</v>
      </c>
      <c r="E225" s="43">
        <f t="shared" si="70"/>
        <v>6.04015321694078</v>
      </c>
      <c r="F225" s="46">
        <f t="shared" si="68"/>
        <v>7078.732900855683</v>
      </c>
      <c r="G225" s="47">
        <f t="shared" si="71"/>
        <v>4398.5207021343085</v>
      </c>
      <c r="H225" s="31">
        <v>11</v>
      </c>
      <c r="I225" s="32">
        <v>58</v>
      </c>
      <c r="J225" s="32">
        <v>0</v>
      </c>
      <c r="K225" s="33" t="s">
        <v>11</v>
      </c>
      <c r="L225" s="31">
        <v>5</v>
      </c>
      <c r="M225" s="32">
        <v>43</v>
      </c>
      <c r="N225" s="32">
        <v>0</v>
      </c>
      <c r="O225" s="33" t="s">
        <v>7</v>
      </c>
      <c r="P225" s="7">
        <f t="shared" si="5"/>
        <v>-11.966666666666667</v>
      </c>
      <c r="Q225" s="8">
        <f t="shared" si="6"/>
        <v>-5.716666666666667</v>
      </c>
      <c r="R225" s="9">
        <f t="shared" si="69"/>
        <v>-0.2088577338219881</v>
      </c>
      <c r="S225" s="10">
        <f t="shared" si="69"/>
        <v>-0.09977465557234251</v>
      </c>
      <c r="T225" s="25">
        <f t="shared" si="72"/>
        <v>0.44368796400509614</v>
      </c>
      <c r="U225" s="25">
        <f t="shared" si="81"/>
        <v>1.111086627037464</v>
      </c>
      <c r="V225" s="26">
        <f t="shared" si="73"/>
        <v>7078.732900855683</v>
      </c>
      <c r="W225" s="27">
        <f t="shared" si="74"/>
        <v>4398.5207021343085</v>
      </c>
      <c r="X225" s="28">
        <f t="shared" si="11"/>
        <v>-0.9944483969974971</v>
      </c>
      <c r="Y225" s="25">
        <f t="shared" si="82"/>
        <v>-0.9944483969974971</v>
      </c>
      <c r="Z225" s="29">
        <f t="shared" si="75"/>
        <v>173.9598467830592</v>
      </c>
      <c r="AA225" s="30">
        <f t="shared" si="76"/>
        <v>186.0401532169408</v>
      </c>
      <c r="AB225" s="15">
        <f t="shared" si="14"/>
        <v>78.03333333333333</v>
      </c>
      <c r="AC225" s="16">
        <f t="shared" si="83"/>
        <v>7</v>
      </c>
      <c r="AD225" s="17">
        <f t="shared" si="77"/>
        <v>8</v>
      </c>
      <c r="AE225" s="18">
        <f t="shared" si="78"/>
        <v>0</v>
      </c>
      <c r="AF225" s="19" t="str">
        <f t="shared" si="17"/>
        <v>H</v>
      </c>
      <c r="AG225" s="20" t="str">
        <f t="shared" si="18"/>
        <v>8</v>
      </c>
      <c r="AH225" s="21" t="str">
        <f t="shared" si="19"/>
        <v>a</v>
      </c>
      <c r="AI225" s="22">
        <f t="shared" si="20"/>
        <v>174.28333333333333</v>
      </c>
      <c r="AJ225" s="16">
        <f t="shared" si="84"/>
        <v>8</v>
      </c>
      <c r="AK225" s="17">
        <f t="shared" si="79"/>
        <v>7</v>
      </c>
      <c r="AL225" s="18">
        <f t="shared" si="80"/>
        <v>3</v>
      </c>
      <c r="AM225" s="19" t="str">
        <f t="shared" si="23"/>
        <v>I</v>
      </c>
      <c r="AN225" s="20" t="str">
        <f t="shared" si="24"/>
        <v>7</v>
      </c>
      <c r="AO225" s="21" t="str">
        <f t="shared" si="25"/>
        <v>d</v>
      </c>
    </row>
    <row r="226" spans="1:41" ht="18" thickBot="1" thickTop="1">
      <c r="A226" s="34" t="s">
        <v>414</v>
      </c>
      <c r="B226" s="57" t="s">
        <v>415</v>
      </c>
      <c r="C226" s="60" t="str">
        <f t="shared" si="66"/>
        <v>IF32uw</v>
      </c>
      <c r="D226" s="42">
        <f t="shared" si="67"/>
        <v>189.64144836913394</v>
      </c>
      <c r="E226" s="43">
        <f t="shared" si="70"/>
        <v>9.641448369133968</v>
      </c>
      <c r="F226" s="46">
        <f t="shared" si="68"/>
        <v>9920.029916258087</v>
      </c>
      <c r="G226" s="47">
        <f t="shared" si="71"/>
        <v>6164.020816095268</v>
      </c>
      <c r="H226" s="31">
        <v>37</v>
      </c>
      <c r="I226" s="32">
        <v>4</v>
      </c>
      <c r="J226" s="32">
        <v>0</v>
      </c>
      <c r="K226" s="33" t="s">
        <v>11</v>
      </c>
      <c r="L226" s="31">
        <v>12</v>
      </c>
      <c r="M226" s="32">
        <v>18</v>
      </c>
      <c r="N226" s="32">
        <v>0</v>
      </c>
      <c r="O226" s="33" t="s">
        <v>7</v>
      </c>
      <c r="P226" s="7">
        <f t="shared" si="5"/>
        <v>-37.06666666666667</v>
      </c>
      <c r="Q226" s="8">
        <f t="shared" si="6"/>
        <v>-12.3</v>
      </c>
      <c r="R226" s="9">
        <f t="shared" si="69"/>
        <v>-0.6469353760725649</v>
      </c>
      <c r="S226" s="10">
        <f t="shared" si="69"/>
        <v>-0.21467549799530256</v>
      </c>
      <c r="T226" s="25">
        <f t="shared" si="72"/>
        <v>0.013735791824644183</v>
      </c>
      <c r="U226" s="25">
        <f t="shared" si="81"/>
        <v>1.5570601030070768</v>
      </c>
      <c r="V226" s="26">
        <f t="shared" si="73"/>
        <v>9920.029916258087</v>
      </c>
      <c r="W226" s="27">
        <f t="shared" si="74"/>
        <v>6164.020816095268</v>
      </c>
      <c r="X226" s="28">
        <f t="shared" si="11"/>
        <v>-0.9858751368196758</v>
      </c>
      <c r="Y226" s="25">
        <f t="shared" si="82"/>
        <v>-0.9858751368196758</v>
      </c>
      <c r="Z226" s="29">
        <f t="shared" si="75"/>
        <v>170.35855163086606</v>
      </c>
      <c r="AA226" s="30">
        <f t="shared" si="76"/>
        <v>189.64144836913394</v>
      </c>
      <c r="AB226" s="15">
        <f t="shared" si="14"/>
        <v>52.93333333333333</v>
      </c>
      <c r="AC226" s="16">
        <f t="shared" si="83"/>
        <v>5</v>
      </c>
      <c r="AD226" s="17">
        <f t="shared" si="77"/>
        <v>2</v>
      </c>
      <c r="AE226" s="18">
        <f t="shared" si="78"/>
        <v>22</v>
      </c>
      <c r="AF226" s="19" t="str">
        <f t="shared" si="17"/>
        <v>F</v>
      </c>
      <c r="AG226" s="20" t="str">
        <f t="shared" si="18"/>
        <v>2</v>
      </c>
      <c r="AH226" s="21" t="str">
        <f t="shared" si="19"/>
        <v>w</v>
      </c>
      <c r="AI226" s="22">
        <f t="shared" si="20"/>
        <v>167.7</v>
      </c>
      <c r="AJ226" s="16">
        <f t="shared" si="84"/>
        <v>8</v>
      </c>
      <c r="AK226" s="17">
        <f t="shared" si="79"/>
        <v>3.5</v>
      </c>
      <c r="AL226" s="18">
        <f t="shared" si="80"/>
        <v>20</v>
      </c>
      <c r="AM226" s="19" t="str">
        <f t="shared" si="23"/>
        <v>I</v>
      </c>
      <c r="AN226" s="20" t="str">
        <f t="shared" si="24"/>
        <v>3</v>
      </c>
      <c r="AO226" s="21" t="str">
        <f t="shared" si="25"/>
        <v>u</v>
      </c>
    </row>
    <row r="227" spans="1:41" ht="18" thickBot="1" thickTop="1">
      <c r="A227" s="34" t="s">
        <v>416</v>
      </c>
      <c r="B227" s="57" t="s">
        <v>417</v>
      </c>
      <c r="C227" s="60" t="str">
        <f t="shared" si="66"/>
        <v>RH40wx</v>
      </c>
      <c r="D227" s="42">
        <f t="shared" si="67"/>
        <v>17.16280199199396</v>
      </c>
      <c r="E227" s="43">
        <f t="shared" si="70"/>
        <v>197.16280199199394</v>
      </c>
      <c r="F227" s="46">
        <f t="shared" si="68"/>
        <v>16299.142580063393</v>
      </c>
      <c r="G227" s="47">
        <f t="shared" si="71"/>
        <v>10127.81765742022</v>
      </c>
      <c r="H227" s="31">
        <v>19</v>
      </c>
      <c r="I227" s="32">
        <v>1</v>
      </c>
      <c r="J227" s="32">
        <v>0</v>
      </c>
      <c r="K227" s="33" t="s">
        <v>11</v>
      </c>
      <c r="L227" s="31">
        <v>169</v>
      </c>
      <c r="M227" s="32">
        <v>55</v>
      </c>
      <c r="N227" s="32">
        <v>0</v>
      </c>
      <c r="O227" s="33" t="s">
        <v>12</v>
      </c>
      <c r="P227" s="7">
        <f>(H227+(I227/60)+(J227/3600))*IF(K227="N",1,-1)</f>
        <v>-19.016666666666666</v>
      </c>
      <c r="Q227" s="8">
        <f>((L227)+(M227/60)+(N227/3600))*IF(O227="E",1,-1)</f>
        <v>169.91666666666666</v>
      </c>
      <c r="R227" s="9">
        <f t="shared" si="69"/>
        <v>-0.3319034460875883</v>
      </c>
      <c r="S227" s="10">
        <f t="shared" si="69"/>
        <v>2.9656052873470315</v>
      </c>
      <c r="T227" s="25">
        <f t="shared" si="72"/>
        <v>-0.8346721035810121</v>
      </c>
      <c r="U227" s="25">
        <f t="shared" si="81"/>
        <v>2.5583334767012076</v>
      </c>
      <c r="V227" s="26">
        <f t="shared" si="73"/>
        <v>16299.142580063393</v>
      </c>
      <c r="W227" s="27">
        <f t="shared" si="74"/>
        <v>10127.81765742022</v>
      </c>
      <c r="X227" s="28">
        <f>(SIN(R227)-SIN($R$5)*T227)/(COS($R$5)*SIN(U227))</f>
        <v>0.9554701426471652</v>
      </c>
      <c r="Y227" s="25">
        <f t="shared" si="82"/>
        <v>0.9554701426471652</v>
      </c>
      <c r="Z227" s="29">
        <f t="shared" si="75"/>
        <v>17.16280199199396</v>
      </c>
      <c r="AA227" s="30">
        <f t="shared" si="76"/>
        <v>17.16280199199396</v>
      </c>
      <c r="AB227" s="15">
        <f>90+P227</f>
        <v>70.98333333333333</v>
      </c>
      <c r="AC227" s="16">
        <f t="shared" si="83"/>
        <v>7</v>
      </c>
      <c r="AD227" s="17">
        <f t="shared" si="77"/>
        <v>0</v>
      </c>
      <c r="AE227" s="18">
        <f t="shared" si="78"/>
        <v>23</v>
      </c>
      <c r="AF227" s="19" t="str">
        <f>CHAR(AC227+CODE("A"))</f>
        <v>H</v>
      </c>
      <c r="AG227" s="20" t="str">
        <f>CHAR(AD227+CODE("0"))</f>
        <v>0</v>
      </c>
      <c r="AH227" s="21" t="str">
        <f>CHAR(AE227+CODE("a"))</f>
        <v>x</v>
      </c>
      <c r="AI227" s="22">
        <f>180+Q227</f>
        <v>349.91666666666663</v>
      </c>
      <c r="AJ227" s="16">
        <f t="shared" si="84"/>
        <v>17</v>
      </c>
      <c r="AK227" s="17">
        <f t="shared" si="79"/>
        <v>4.5</v>
      </c>
      <c r="AL227" s="18">
        <f t="shared" si="80"/>
        <v>22</v>
      </c>
      <c r="AM227" s="19" t="str">
        <f>CHAR(AJ227+CODE("A"))</f>
        <v>R</v>
      </c>
      <c r="AN227" s="20" t="str">
        <f>CHAR(AK227+CODE("0"))</f>
        <v>4</v>
      </c>
      <c r="AO227" s="21" t="str">
        <f>CHAR(AL227+CODE("a"))</f>
        <v>w</v>
      </c>
    </row>
    <row r="228" spans="1:41" ht="18" thickBot="1" thickTop="1">
      <c r="A228" s="34" t="s">
        <v>418</v>
      </c>
      <c r="B228" s="57" t="s">
        <v>419</v>
      </c>
      <c r="C228" s="60" t="str">
        <f t="shared" si="66"/>
        <v>RF73jd</v>
      </c>
      <c r="D228" s="42">
        <f t="shared" si="67"/>
        <v>15.75256122387993</v>
      </c>
      <c r="E228" s="43">
        <f t="shared" si="70"/>
        <v>195.75256122387992</v>
      </c>
      <c r="F228" s="46">
        <f t="shared" si="68"/>
        <v>18338.255564845218</v>
      </c>
      <c r="G228" s="47">
        <f t="shared" si="71"/>
        <v>11394.863723880724</v>
      </c>
      <c r="H228" s="31">
        <v>36</v>
      </c>
      <c r="I228" s="32">
        <v>52</v>
      </c>
      <c r="J228" s="32">
        <v>0</v>
      </c>
      <c r="K228" s="33" t="s">
        <v>11</v>
      </c>
      <c r="L228" s="31">
        <v>174</v>
      </c>
      <c r="M228" s="32">
        <v>45</v>
      </c>
      <c r="N228" s="32">
        <v>0</v>
      </c>
      <c r="O228" s="33" t="s">
        <v>12</v>
      </c>
      <c r="P228" s="7">
        <f t="shared" si="5"/>
        <v>-36.86666666666667</v>
      </c>
      <c r="Q228" s="8">
        <f t="shared" si="6"/>
        <v>174.75</v>
      </c>
      <c r="R228" s="9">
        <f aca="true" t="shared" si="85" ref="R228:S235">RADIANS(P228)</f>
        <v>-0.6434447175685761</v>
      </c>
      <c r="S228" s="10">
        <f t="shared" si="85"/>
        <v>3.0499628678600907</v>
      </c>
      <c r="T228" s="25">
        <f t="shared" si="72"/>
        <v>-0.965563025973726</v>
      </c>
      <c r="U228" s="25">
        <f t="shared" si="81"/>
        <v>2.87839516007616</v>
      </c>
      <c r="V228" s="26">
        <f t="shared" si="73"/>
        <v>18338.255564845218</v>
      </c>
      <c r="W228" s="27">
        <f t="shared" si="74"/>
        <v>11394.863723880724</v>
      </c>
      <c r="X228" s="28">
        <f t="shared" si="11"/>
        <v>0.9624431016181634</v>
      </c>
      <c r="Y228" s="25">
        <f t="shared" si="82"/>
        <v>0.9624431016181634</v>
      </c>
      <c r="Z228" s="29">
        <f t="shared" si="75"/>
        <v>15.75256122387993</v>
      </c>
      <c r="AA228" s="30">
        <f t="shared" si="76"/>
        <v>15.75256122387993</v>
      </c>
      <c r="AB228" s="15">
        <f t="shared" si="14"/>
        <v>53.13333333333333</v>
      </c>
      <c r="AC228" s="16">
        <f t="shared" si="83"/>
        <v>5</v>
      </c>
      <c r="AD228" s="17">
        <f t="shared" si="77"/>
        <v>3</v>
      </c>
      <c r="AE228" s="18">
        <f t="shared" si="78"/>
        <v>3</v>
      </c>
      <c r="AF228" s="19" t="str">
        <f t="shared" si="17"/>
        <v>F</v>
      </c>
      <c r="AG228" s="20" t="str">
        <f t="shared" si="18"/>
        <v>3</v>
      </c>
      <c r="AH228" s="21" t="str">
        <f t="shared" si="19"/>
        <v>d</v>
      </c>
      <c r="AI228" s="22">
        <f t="shared" si="20"/>
        <v>354.75</v>
      </c>
      <c r="AJ228" s="16">
        <f t="shared" si="84"/>
        <v>17</v>
      </c>
      <c r="AK228" s="17">
        <f t="shared" si="79"/>
        <v>7</v>
      </c>
      <c r="AL228" s="18">
        <f t="shared" si="80"/>
        <v>9</v>
      </c>
      <c r="AM228" s="19" t="str">
        <f t="shared" si="23"/>
        <v>R</v>
      </c>
      <c r="AN228" s="20" t="str">
        <f t="shared" si="24"/>
        <v>7</v>
      </c>
      <c r="AO228" s="21" t="str">
        <f t="shared" si="25"/>
        <v>j</v>
      </c>
    </row>
    <row r="229" spans="1:41" ht="18" thickBot="1" thickTop="1">
      <c r="A229" s="34" t="s">
        <v>420</v>
      </c>
      <c r="B229" s="57" t="s">
        <v>421</v>
      </c>
      <c r="C229" s="60" t="str">
        <f t="shared" si="66"/>
        <v>RE78jr</v>
      </c>
      <c r="D229" s="42">
        <f t="shared" si="67"/>
        <v>20.602677667873486</v>
      </c>
      <c r="E229" s="43">
        <f t="shared" si="70"/>
        <v>200.60267766787348</v>
      </c>
      <c r="F229" s="46">
        <f t="shared" si="68"/>
        <v>18814.72171236799</v>
      </c>
      <c r="G229" s="47">
        <f t="shared" si="71"/>
        <v>11690.926062027676</v>
      </c>
      <c r="H229" s="31">
        <v>41</v>
      </c>
      <c r="I229" s="32">
        <v>17</v>
      </c>
      <c r="J229" s="32">
        <v>0</v>
      </c>
      <c r="K229" s="33" t="s">
        <v>11</v>
      </c>
      <c r="L229" s="31">
        <v>174</v>
      </c>
      <c r="M229" s="32">
        <v>47</v>
      </c>
      <c r="N229" s="32">
        <v>0</v>
      </c>
      <c r="O229" s="33" t="s">
        <v>12</v>
      </c>
      <c r="P229" s="7">
        <f t="shared" si="5"/>
        <v>-41.28333333333333</v>
      </c>
      <c r="Q229" s="8">
        <f t="shared" si="6"/>
        <v>174.78333333333333</v>
      </c>
      <c r="R229" s="9">
        <f t="shared" si="85"/>
        <v>-0.7205300928649924</v>
      </c>
      <c r="S229" s="10">
        <f t="shared" si="85"/>
        <v>3.0505446442774224</v>
      </c>
      <c r="T229" s="25">
        <f t="shared" si="72"/>
        <v>-0.9823031331137886</v>
      </c>
      <c r="U229" s="25">
        <f t="shared" si="81"/>
        <v>2.9531818729191635</v>
      </c>
      <c r="V229" s="26">
        <f t="shared" si="73"/>
        <v>18814.72171236799</v>
      </c>
      <c r="W229" s="27">
        <f t="shared" si="74"/>
        <v>11690.926062027676</v>
      </c>
      <c r="X229" s="28">
        <f t="shared" si="11"/>
        <v>0.9360430917067134</v>
      </c>
      <c r="Y229" s="25">
        <f t="shared" si="82"/>
        <v>0.9360430917067134</v>
      </c>
      <c r="Z229" s="29">
        <f t="shared" si="75"/>
        <v>20.602677667873486</v>
      </c>
      <c r="AA229" s="30">
        <f t="shared" si="76"/>
        <v>20.602677667873486</v>
      </c>
      <c r="AB229" s="15">
        <f t="shared" si="14"/>
        <v>48.71666666666667</v>
      </c>
      <c r="AC229" s="16">
        <f t="shared" si="83"/>
        <v>4</v>
      </c>
      <c r="AD229" s="17">
        <f t="shared" si="77"/>
        <v>8</v>
      </c>
      <c r="AE229" s="18">
        <f t="shared" si="78"/>
        <v>17</v>
      </c>
      <c r="AF229" s="19" t="str">
        <f t="shared" si="17"/>
        <v>E</v>
      </c>
      <c r="AG229" s="20" t="str">
        <f t="shared" si="18"/>
        <v>8</v>
      </c>
      <c r="AH229" s="21" t="str">
        <f t="shared" si="19"/>
        <v>r</v>
      </c>
      <c r="AI229" s="22">
        <f t="shared" si="20"/>
        <v>354.7833333333333</v>
      </c>
      <c r="AJ229" s="16">
        <f t="shared" si="84"/>
        <v>17</v>
      </c>
      <c r="AK229" s="17">
        <f t="shared" si="79"/>
        <v>7</v>
      </c>
      <c r="AL229" s="18">
        <f t="shared" si="80"/>
        <v>9</v>
      </c>
      <c r="AM229" s="19" t="str">
        <f t="shared" si="23"/>
        <v>R</v>
      </c>
      <c r="AN229" s="20" t="str">
        <f t="shared" si="24"/>
        <v>7</v>
      </c>
      <c r="AO229" s="21" t="str">
        <f t="shared" si="25"/>
        <v>j</v>
      </c>
    </row>
    <row r="230" spans="1:41" ht="18" thickBot="1" thickTop="1">
      <c r="A230" s="34" t="s">
        <v>422</v>
      </c>
      <c r="B230" s="57" t="s">
        <v>423</v>
      </c>
      <c r="C230" s="60" t="str">
        <f t="shared" si="66"/>
        <v>RE54gd</v>
      </c>
      <c r="D230" s="42">
        <f t="shared" si="67"/>
        <v>51.0241895497166</v>
      </c>
      <c r="E230" s="43">
        <f t="shared" si="70"/>
        <v>231.0241895497166</v>
      </c>
      <c r="F230" s="46">
        <f t="shared" si="68"/>
        <v>19088.148852219147</v>
      </c>
      <c r="G230" s="47">
        <f t="shared" si="71"/>
        <v>11860.825809907032</v>
      </c>
      <c r="H230" s="31">
        <v>45</v>
      </c>
      <c r="I230" s="32">
        <v>52</v>
      </c>
      <c r="J230" s="32">
        <v>0</v>
      </c>
      <c r="K230" s="33" t="s">
        <v>11</v>
      </c>
      <c r="L230" s="31">
        <v>170</v>
      </c>
      <c r="M230" s="32">
        <v>30</v>
      </c>
      <c r="N230" s="32">
        <v>0</v>
      </c>
      <c r="O230" s="33" t="s">
        <v>12</v>
      </c>
      <c r="P230" s="7">
        <f t="shared" si="5"/>
        <v>-45.86666666666667</v>
      </c>
      <c r="Q230" s="8">
        <f t="shared" si="6"/>
        <v>170.5</v>
      </c>
      <c r="R230" s="9">
        <f t="shared" si="85"/>
        <v>-0.8005243502480658</v>
      </c>
      <c r="S230" s="10">
        <f t="shared" si="85"/>
        <v>2.975786374650332</v>
      </c>
      <c r="T230" s="25">
        <f t="shared" si="72"/>
        <v>-0.9894345044171324</v>
      </c>
      <c r="U230" s="25">
        <f t="shared" si="81"/>
        <v>2.99609933326309</v>
      </c>
      <c r="V230" s="26">
        <f t="shared" si="73"/>
        <v>19088.148852219147</v>
      </c>
      <c r="W230" s="27">
        <f t="shared" si="74"/>
        <v>11860.825809907032</v>
      </c>
      <c r="X230" s="28">
        <f t="shared" si="11"/>
        <v>0.6289922338287182</v>
      </c>
      <c r="Y230" s="25">
        <f t="shared" si="82"/>
        <v>0.6289922338287182</v>
      </c>
      <c r="Z230" s="29">
        <f t="shared" si="75"/>
        <v>51.0241895497166</v>
      </c>
      <c r="AA230" s="30">
        <f t="shared" si="76"/>
        <v>51.0241895497166</v>
      </c>
      <c r="AB230" s="15">
        <f t="shared" si="14"/>
        <v>44.13333333333333</v>
      </c>
      <c r="AC230" s="16">
        <f t="shared" si="83"/>
        <v>4</v>
      </c>
      <c r="AD230" s="17">
        <f t="shared" si="77"/>
        <v>4</v>
      </c>
      <c r="AE230" s="18">
        <f t="shared" si="78"/>
        <v>3</v>
      </c>
      <c r="AF230" s="19" t="str">
        <f t="shared" si="17"/>
        <v>E</v>
      </c>
      <c r="AG230" s="20" t="str">
        <f t="shared" si="18"/>
        <v>4</v>
      </c>
      <c r="AH230" s="21" t="str">
        <f t="shared" si="19"/>
        <v>d</v>
      </c>
      <c r="AI230" s="22">
        <f t="shared" si="20"/>
        <v>350.5</v>
      </c>
      <c r="AJ230" s="16">
        <f t="shared" si="84"/>
        <v>17</v>
      </c>
      <c r="AK230" s="17">
        <f t="shared" si="79"/>
        <v>5</v>
      </c>
      <c r="AL230" s="18">
        <f t="shared" si="80"/>
        <v>6</v>
      </c>
      <c r="AM230" s="19" t="str">
        <f t="shared" si="23"/>
        <v>R</v>
      </c>
      <c r="AN230" s="20" t="str">
        <f t="shared" si="24"/>
        <v>5</v>
      </c>
      <c r="AO230" s="21" t="str">
        <f t="shared" si="25"/>
        <v>g</v>
      </c>
    </row>
    <row r="231" spans="1:41" ht="18" thickBot="1" thickTop="1">
      <c r="A231" s="34" t="s">
        <v>424</v>
      </c>
      <c r="B231" s="57" t="s">
        <v>425</v>
      </c>
      <c r="C231" s="60" t="str">
        <f t="shared" si="66"/>
        <v>RD47nk</v>
      </c>
      <c r="D231" s="42">
        <f t="shared" si="67"/>
        <v>103.16822330355221</v>
      </c>
      <c r="E231" s="43">
        <f t="shared" si="70"/>
        <v>283.1682233035522</v>
      </c>
      <c r="F231" s="46">
        <f t="shared" si="68"/>
        <v>19277.12853789718</v>
      </c>
      <c r="G231" s="47">
        <f t="shared" si="71"/>
        <v>11978.252342505428</v>
      </c>
      <c r="H231" s="31">
        <v>52</v>
      </c>
      <c r="I231" s="32">
        <v>33</v>
      </c>
      <c r="J231" s="32">
        <v>0</v>
      </c>
      <c r="K231" s="33" t="s">
        <v>11</v>
      </c>
      <c r="L231" s="31">
        <v>169</v>
      </c>
      <c r="M231" s="32">
        <v>9</v>
      </c>
      <c r="N231" s="32">
        <v>0</v>
      </c>
      <c r="O231" s="33" t="s">
        <v>12</v>
      </c>
      <c r="P231" s="7">
        <f>(H231+(I231/60)+(J231/3600))*IF(K231="N",1,-1)</f>
        <v>-52.55</v>
      </c>
      <c r="Q231" s="8">
        <f>((L231)+(M231/60)+(N231/3600))*IF(O231="E",1,-1)</f>
        <v>169.15</v>
      </c>
      <c r="R231" s="9">
        <f t="shared" si="85"/>
        <v>-0.9171705219230202</v>
      </c>
      <c r="S231" s="10">
        <f t="shared" si="85"/>
        <v>2.9522244297484086</v>
      </c>
      <c r="T231" s="25">
        <f t="shared" si="72"/>
        <v>-0.9932991057454389</v>
      </c>
      <c r="U231" s="25">
        <f t="shared" si="81"/>
        <v>3.025761817280989</v>
      </c>
      <c r="V231" s="26">
        <f t="shared" si="73"/>
        <v>19277.12853789718</v>
      </c>
      <c r="W231" s="27">
        <f t="shared" si="74"/>
        <v>11978.252342505428</v>
      </c>
      <c r="X231" s="28">
        <f>(SIN(R231)-SIN($R$5)*T231)/(COS($R$5)*SIN(U231))</f>
        <v>-0.22781088039195874</v>
      </c>
      <c r="Y231" s="25">
        <f t="shared" si="82"/>
        <v>-0.22781088039195874</v>
      </c>
      <c r="Z231" s="29">
        <f t="shared" si="75"/>
        <v>103.16822330355221</v>
      </c>
      <c r="AA231" s="30">
        <f t="shared" si="76"/>
        <v>103.16822330355221</v>
      </c>
      <c r="AB231" s="15">
        <f>90+P231</f>
        <v>37.45</v>
      </c>
      <c r="AC231" s="16">
        <f t="shared" si="83"/>
        <v>3</v>
      </c>
      <c r="AD231" s="17">
        <f t="shared" si="77"/>
        <v>7</v>
      </c>
      <c r="AE231" s="18">
        <f t="shared" si="78"/>
        <v>10</v>
      </c>
      <c r="AF231" s="19" t="str">
        <f>CHAR(AC231+CODE("A"))</f>
        <v>D</v>
      </c>
      <c r="AG231" s="20" t="str">
        <f>CHAR(AD231+CODE("0"))</f>
        <v>7</v>
      </c>
      <c r="AH231" s="21" t="str">
        <f>CHAR(AE231+CODE("a"))</f>
        <v>k</v>
      </c>
      <c r="AI231" s="22">
        <f>180+Q231</f>
        <v>349.15</v>
      </c>
      <c r="AJ231" s="16">
        <f t="shared" si="84"/>
        <v>17</v>
      </c>
      <c r="AK231" s="17">
        <f t="shared" si="79"/>
        <v>4.5</v>
      </c>
      <c r="AL231" s="18">
        <f t="shared" si="80"/>
        <v>13</v>
      </c>
      <c r="AM231" s="19" t="str">
        <f>CHAR(AJ231+CODE("A"))</f>
        <v>R</v>
      </c>
      <c r="AN231" s="20" t="str">
        <f>CHAR(AK231+CODE("0"))</f>
        <v>4</v>
      </c>
      <c r="AO231" s="21" t="str">
        <f>CHAR(AL231+CODE("a"))</f>
        <v>n</v>
      </c>
    </row>
    <row r="232" spans="1:41" ht="18" thickBot="1" thickTop="1">
      <c r="A232" s="34" t="s">
        <v>426</v>
      </c>
      <c r="B232" s="57" t="s">
        <v>427</v>
      </c>
      <c r="C232" s="60" t="str">
        <f t="shared" si="66"/>
        <v>JF96ec</v>
      </c>
      <c r="D232" s="42">
        <f t="shared" si="67"/>
        <v>164.66902966087017</v>
      </c>
      <c r="E232" s="43">
        <f t="shared" si="70"/>
        <v>344.66902966087014</v>
      </c>
      <c r="F232" s="46">
        <f t="shared" si="68"/>
        <v>9670.646110245894</v>
      </c>
      <c r="G232" s="47">
        <f>IF(F232="","",W232)</f>
        <v>6009.060903228788</v>
      </c>
      <c r="H232" s="31">
        <v>33</v>
      </c>
      <c r="I232" s="32">
        <v>55</v>
      </c>
      <c r="J232" s="32">
        <v>0</v>
      </c>
      <c r="K232" s="33" t="s">
        <v>11</v>
      </c>
      <c r="L232" s="31">
        <v>18</v>
      </c>
      <c r="M232" s="32">
        <v>22</v>
      </c>
      <c r="N232" s="32">
        <v>0</v>
      </c>
      <c r="O232" s="33" t="s">
        <v>12</v>
      </c>
      <c r="P232" s="7">
        <f t="shared" si="5"/>
        <v>-33.916666666666664</v>
      </c>
      <c r="Q232" s="8">
        <f t="shared" si="6"/>
        <v>18.366666666666667</v>
      </c>
      <c r="R232" s="9">
        <f t="shared" si="85"/>
        <v>-0.5919575046347434</v>
      </c>
      <c r="S232" s="10">
        <f t="shared" si="85"/>
        <v>0.3205588059496252</v>
      </c>
      <c r="T232" s="25">
        <f>SIN($R$5)*SIN(R232)+COS($R$5)*COS(R232)*COS(S232-$S$5)</f>
        <v>0.05285517189762562</v>
      </c>
      <c r="U232" s="25">
        <f>ACOS(T232)</f>
        <v>1.5179165139296646</v>
      </c>
      <c r="V232" s="26">
        <f t="shared" si="73"/>
        <v>9670.646110245894</v>
      </c>
      <c r="W232" s="27">
        <f t="shared" si="74"/>
        <v>6009.060903228788</v>
      </c>
      <c r="X232" s="28">
        <f t="shared" si="11"/>
        <v>-0.9644146450961506</v>
      </c>
      <c r="Y232" s="25">
        <f>MIN(1,MAX(-1,X232))</f>
        <v>-0.9644146450961506</v>
      </c>
      <c r="Z232" s="29">
        <f t="shared" si="75"/>
        <v>164.66902966087017</v>
      </c>
      <c r="AA232" s="30">
        <f t="shared" si="76"/>
        <v>164.66902966087017</v>
      </c>
      <c r="AB232" s="15">
        <f t="shared" si="14"/>
        <v>56.083333333333336</v>
      </c>
      <c r="AC232" s="16">
        <f>INT(AB232/10)</f>
        <v>5</v>
      </c>
      <c r="AD232" s="17">
        <f>INT(AB232-(10*AC232))</f>
        <v>6</v>
      </c>
      <c r="AE232" s="18">
        <f>INT(24*(AB232-(10*AC232)-AD232))</f>
        <v>2</v>
      </c>
      <c r="AF232" s="19" t="str">
        <f t="shared" si="17"/>
        <v>F</v>
      </c>
      <c r="AG232" s="20" t="str">
        <f t="shared" si="18"/>
        <v>6</v>
      </c>
      <c r="AH232" s="21" t="str">
        <f t="shared" si="19"/>
        <v>c</v>
      </c>
      <c r="AI232" s="22">
        <f t="shared" si="20"/>
        <v>198.36666666666667</v>
      </c>
      <c r="AJ232" s="16">
        <f>INT(AI232/20)</f>
        <v>9</v>
      </c>
      <c r="AK232" s="17">
        <f>INT(AI232-(20*AJ232))/2</f>
        <v>9</v>
      </c>
      <c r="AL232" s="18">
        <f>INT((MOD(INT(AI232),2)+(AI232-((20*AJ232)+(2*AK232))))*12)</f>
        <v>4</v>
      </c>
      <c r="AM232" s="19" t="str">
        <f t="shared" si="23"/>
        <v>J</v>
      </c>
      <c r="AN232" s="20" t="str">
        <f t="shared" si="24"/>
        <v>9</v>
      </c>
      <c r="AO232" s="21" t="str">
        <f t="shared" si="25"/>
        <v>e</v>
      </c>
    </row>
    <row r="233" spans="1:41" ht="18" thickBot="1" thickTop="1">
      <c r="A233" s="34" t="s">
        <v>428</v>
      </c>
      <c r="B233" s="57" t="s">
        <v>429</v>
      </c>
      <c r="C233" s="60" t="str">
        <f t="shared" si="66"/>
        <v>KG43at</v>
      </c>
      <c r="D233" s="42">
        <f t="shared" si="67"/>
        <v>154.5936373535421</v>
      </c>
      <c r="E233" s="43">
        <f t="shared" si="70"/>
        <v>334.59363735354214</v>
      </c>
      <c r="F233" s="46">
        <f t="shared" si="68"/>
        <v>9067.589598640052</v>
      </c>
      <c r="G233" s="47">
        <f>IF(F233="","",W233)</f>
        <v>5634.338959625781</v>
      </c>
      <c r="H233" s="31">
        <v>26</v>
      </c>
      <c r="I233" s="32">
        <v>10</v>
      </c>
      <c r="J233" s="32">
        <v>0</v>
      </c>
      <c r="K233" s="33" t="s">
        <v>11</v>
      </c>
      <c r="L233" s="31">
        <v>28</v>
      </c>
      <c r="M233" s="32">
        <v>2</v>
      </c>
      <c r="N233" s="32">
        <v>0</v>
      </c>
      <c r="O233" s="33" t="s">
        <v>12</v>
      </c>
      <c r="P233" s="7">
        <f t="shared" si="5"/>
        <v>-26.166666666666668</v>
      </c>
      <c r="Q233" s="8">
        <f t="shared" si="6"/>
        <v>28.033333333333335</v>
      </c>
      <c r="R233" s="9">
        <f t="shared" si="85"/>
        <v>-0.45669448760518294</v>
      </c>
      <c r="S233" s="10">
        <f t="shared" si="85"/>
        <v>0.48927396697574377</v>
      </c>
      <c r="T233" s="25">
        <f>SIN($R$5)*SIN(R233)+COS($R$5)*COS(R233)*COS(S233-$S$5)</f>
        <v>0.14700165108148616</v>
      </c>
      <c r="U233" s="25">
        <f>ACOS(T233)</f>
        <v>1.423260021761113</v>
      </c>
      <c r="V233" s="26">
        <f t="shared" si="73"/>
        <v>9067.589598640052</v>
      </c>
      <c r="W233" s="27">
        <f t="shared" si="74"/>
        <v>5634.338959625781</v>
      </c>
      <c r="X233" s="28">
        <f t="shared" si="11"/>
        <v>-0.9032876544201561</v>
      </c>
      <c r="Y233" s="25">
        <f>MIN(1,MAX(-1,X233))</f>
        <v>-0.9032876544201561</v>
      </c>
      <c r="Z233" s="29">
        <f t="shared" si="75"/>
        <v>154.5936373535421</v>
      </c>
      <c r="AA233" s="30">
        <f t="shared" si="76"/>
        <v>154.5936373535421</v>
      </c>
      <c r="AB233" s="15">
        <f t="shared" si="14"/>
        <v>63.83333333333333</v>
      </c>
      <c r="AC233" s="16">
        <f>INT(AB233/10)</f>
        <v>6</v>
      </c>
      <c r="AD233" s="17">
        <f>INT(AB233-(10*AC233))</f>
        <v>3</v>
      </c>
      <c r="AE233" s="18">
        <f>INT(24*(AB233-(10*AC233)-AD233))</f>
        <v>19</v>
      </c>
      <c r="AF233" s="19" t="str">
        <f t="shared" si="17"/>
        <v>G</v>
      </c>
      <c r="AG233" s="20" t="str">
        <f t="shared" si="18"/>
        <v>3</v>
      </c>
      <c r="AH233" s="21" t="str">
        <f t="shared" si="19"/>
        <v>t</v>
      </c>
      <c r="AI233" s="22">
        <f t="shared" si="20"/>
        <v>208.03333333333333</v>
      </c>
      <c r="AJ233" s="16">
        <f>INT(AI233/20)</f>
        <v>10</v>
      </c>
      <c r="AK233" s="17">
        <f>INT(AI233-(20*AJ233))/2</f>
        <v>4</v>
      </c>
      <c r="AL233" s="18">
        <f>INT((MOD(INT(AI233),2)+(AI233-((20*AJ233)+(2*AK233))))*12)</f>
        <v>0</v>
      </c>
      <c r="AM233" s="19" t="str">
        <f t="shared" si="23"/>
        <v>K</v>
      </c>
      <c r="AN233" s="20" t="str">
        <f t="shared" si="24"/>
        <v>4</v>
      </c>
      <c r="AO233" s="21" t="str">
        <f t="shared" si="25"/>
        <v>a</v>
      </c>
    </row>
    <row r="234" spans="1:41" ht="18" thickBot="1" thickTop="1">
      <c r="A234" s="34" t="s">
        <v>430</v>
      </c>
      <c r="B234" s="57" t="s">
        <v>431</v>
      </c>
      <c r="C234" s="60" t="str">
        <f t="shared" si="66"/>
        <v>KE82nc</v>
      </c>
      <c r="D234" s="42">
        <f t="shared" si="67"/>
        <v>155.21910320372456</v>
      </c>
      <c r="E234" s="43">
        <f t="shared" si="70"/>
        <v>335.21910320372456</v>
      </c>
      <c r="F234" s="46">
        <f t="shared" si="68"/>
        <v>11609.062284379363</v>
      </c>
      <c r="G234" s="47">
        <f>IF(F234="","",W234)</f>
        <v>7213.5368724022255</v>
      </c>
      <c r="H234" s="31">
        <v>47</v>
      </c>
      <c r="I234" s="32">
        <v>54</v>
      </c>
      <c r="J234" s="32">
        <v>0</v>
      </c>
      <c r="K234" s="33" t="s">
        <v>11</v>
      </c>
      <c r="L234" s="31">
        <v>37</v>
      </c>
      <c r="M234" s="32">
        <v>5</v>
      </c>
      <c r="N234" s="32">
        <v>0</v>
      </c>
      <c r="O234" s="33" t="s">
        <v>12</v>
      </c>
      <c r="P234" s="7">
        <f>(H234+(I234/60)+(J234/3600))*IF(K234="N",1,-1)</f>
        <v>-47.9</v>
      </c>
      <c r="Q234" s="8">
        <f>((L234)+(M234/60)+(N234/3600))*IF(O234="E",1,-1)</f>
        <v>37.083333333333336</v>
      </c>
      <c r="R234" s="9">
        <f t="shared" si="85"/>
        <v>-0.8360127117052838</v>
      </c>
      <c r="S234" s="10">
        <f t="shared" si="85"/>
        <v>0.6472262642812305</v>
      </c>
      <c r="T234" s="25">
        <f>SIN($R$5)*SIN(R234)+COS($R$5)*COS(R234)*COS(S234-$S$5)</f>
        <v>-0.2487373115150298</v>
      </c>
      <c r="U234" s="25">
        <f>ACOS(T234)</f>
        <v>1.8221727019901683</v>
      </c>
      <c r="V234" s="26">
        <f t="shared" si="73"/>
        <v>11609.062284379363</v>
      </c>
      <c r="W234" s="27">
        <f t="shared" si="74"/>
        <v>7213.5368724022255</v>
      </c>
      <c r="X234" s="28">
        <f>(SIN(R234)-SIN($R$5)*T234)/(COS($R$5)*SIN(U234))</f>
        <v>-0.9079172791877311</v>
      </c>
      <c r="Y234" s="25">
        <f>MIN(1,MAX(-1,X234))</f>
        <v>-0.9079172791877311</v>
      </c>
      <c r="Z234" s="29">
        <f t="shared" si="75"/>
        <v>155.21910320372456</v>
      </c>
      <c r="AA234" s="30">
        <f t="shared" si="76"/>
        <v>155.21910320372456</v>
      </c>
      <c r="AB234" s="15">
        <f>90+P234</f>
        <v>42.1</v>
      </c>
      <c r="AC234" s="16">
        <f>INT(AB234/10)</f>
        <v>4</v>
      </c>
      <c r="AD234" s="17">
        <f>INT(AB234-(10*AC234))</f>
        <v>2</v>
      </c>
      <c r="AE234" s="18">
        <f>INT(24*(AB234-(10*AC234)-AD234))</f>
        <v>2</v>
      </c>
      <c r="AF234" s="19" t="str">
        <f>CHAR(AC234+CODE("A"))</f>
        <v>E</v>
      </c>
      <c r="AG234" s="20" t="str">
        <f>CHAR(AD234+CODE("0"))</f>
        <v>2</v>
      </c>
      <c r="AH234" s="21" t="str">
        <f>CHAR(AE234+CODE("a"))</f>
        <v>c</v>
      </c>
      <c r="AI234" s="22">
        <f>180+Q234</f>
        <v>217.08333333333334</v>
      </c>
      <c r="AJ234" s="16">
        <f>INT(AI234/20)</f>
        <v>10</v>
      </c>
      <c r="AK234" s="17">
        <f>INT(AI234-(20*AJ234))/2</f>
        <v>8.5</v>
      </c>
      <c r="AL234" s="18">
        <f>INT((MOD(INT(AI234),2)+(AI234-((20*AJ234)+(2*AK234))))*12)</f>
        <v>13</v>
      </c>
      <c r="AM234" s="19" t="str">
        <f>CHAR(AJ234+CODE("A"))</f>
        <v>K</v>
      </c>
      <c r="AN234" s="20" t="str">
        <f>CHAR(AK234+CODE("0"))</f>
        <v>8</v>
      </c>
      <c r="AO234" s="21" t="str">
        <f>CHAR(AL234+CODE("a"))</f>
        <v>n</v>
      </c>
    </row>
    <row r="235" spans="1:41" ht="18" thickBot="1" thickTop="1">
      <c r="A235" s="35"/>
      <c r="B235" s="58" t="s">
        <v>432</v>
      </c>
      <c r="C235" s="61" t="str">
        <f t="shared" si="66"/>
        <v>JS00aa</v>
      </c>
      <c r="D235" s="36">
        <f t="shared" si="67"/>
        <v>0</v>
      </c>
      <c r="E235" s="37">
        <f t="shared" si="70"/>
        <v>180</v>
      </c>
      <c r="F235" s="48">
        <f t="shared" si="68"/>
        <v>4279.614739232453</v>
      </c>
      <c r="G235" s="49">
        <f>IF(F235="","",W235)</f>
        <v>2659.229312833319</v>
      </c>
      <c r="H235" s="38">
        <v>90</v>
      </c>
      <c r="I235" s="39">
        <v>0</v>
      </c>
      <c r="J235" s="39">
        <v>0</v>
      </c>
      <c r="K235" s="40" t="s">
        <v>5</v>
      </c>
      <c r="L235" s="38">
        <v>0</v>
      </c>
      <c r="M235" s="39">
        <v>0</v>
      </c>
      <c r="N235" s="39">
        <v>0</v>
      </c>
      <c r="O235" s="40" t="s">
        <v>7</v>
      </c>
      <c r="P235" s="7">
        <f>(H235+(I235/60)+(J235/3600))*IF(K235="N",1,-1)</f>
        <v>90</v>
      </c>
      <c r="Q235" s="8">
        <f>((L235)+(M235/60)+(N235/3600))*IF(O235="E",1,-1)</f>
        <v>0</v>
      </c>
      <c r="R235" s="9">
        <f t="shared" si="85"/>
        <v>1.5707963267948966</v>
      </c>
      <c r="S235" s="10">
        <f t="shared" si="85"/>
        <v>0</v>
      </c>
      <c r="T235" s="25">
        <f>SIN($R$5)*SIN(R235)+COS($R$5)*COS(R235)*COS(S235-$S$5)</f>
        <v>0.7827439498522829</v>
      </c>
      <c r="U235" s="25">
        <f>ACOS(T235)</f>
        <v>0.6717335958613174</v>
      </c>
      <c r="V235" s="26">
        <f t="shared" si="73"/>
        <v>4279.614739232453</v>
      </c>
      <c r="W235" s="27">
        <f t="shared" si="74"/>
        <v>2659.229312833319</v>
      </c>
      <c r="X235" s="28">
        <f>(SIN(R235)-SIN($R$5)*T235)/(COS($R$5)*SIN(U235))</f>
        <v>1</v>
      </c>
      <c r="Y235" s="25">
        <f>MIN(1,MAX(-1,X235))</f>
        <v>1</v>
      </c>
      <c r="Z235" s="29">
        <f t="shared" si="75"/>
        <v>0</v>
      </c>
      <c r="AA235" s="30">
        <f t="shared" si="76"/>
        <v>0</v>
      </c>
      <c r="AB235" s="15">
        <f>90+P235</f>
        <v>180</v>
      </c>
      <c r="AC235" s="16">
        <f>INT(AB235/10)</f>
        <v>18</v>
      </c>
      <c r="AD235" s="17">
        <f>INT(AB235-(10*AC235))</f>
        <v>0</v>
      </c>
      <c r="AE235" s="18">
        <f>INT(24*(AB235-(10*AC235)-AD235))</f>
        <v>0</v>
      </c>
      <c r="AF235" s="19" t="str">
        <f>CHAR(AC235+CODE("A"))</f>
        <v>S</v>
      </c>
      <c r="AG235" s="20" t="str">
        <f>CHAR(AD235+CODE("0"))</f>
        <v>0</v>
      </c>
      <c r="AH235" s="21" t="str">
        <f>CHAR(AE235+CODE("a"))</f>
        <v>a</v>
      </c>
      <c r="AI235" s="22">
        <f>180+Q235</f>
        <v>180</v>
      </c>
      <c r="AJ235" s="16">
        <f>INT(AI235/20)</f>
        <v>9</v>
      </c>
      <c r="AK235" s="17">
        <f>INT(AI235-(20*AJ235))/2</f>
        <v>0</v>
      </c>
      <c r="AL235" s="18">
        <f>INT((MOD(INT(AI235),2)+(AI235-((20*AJ235)+(2*AK235))))*12)</f>
        <v>0</v>
      </c>
      <c r="AM235" s="19" t="str">
        <f>CHAR(AJ235+CODE("A"))</f>
        <v>J</v>
      </c>
      <c r="AN235" s="20" t="str">
        <f>CHAR(AK235+CODE("0"))</f>
        <v>0</v>
      </c>
      <c r="AO235" s="21" t="str">
        <f>CHAR(AL235+CODE("a"))</f>
        <v>a</v>
      </c>
    </row>
    <row r="236" ht="13.5" thickTop="1"/>
  </sheetData>
  <mergeCells count="2">
    <mergeCell ref="A1:B2"/>
    <mergeCell ref="C1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35"/>
  <sheetViews>
    <sheetView tabSelected="1" workbookViewId="0" topLeftCell="A1">
      <selection activeCell="E9" sqref="E9"/>
    </sheetView>
  </sheetViews>
  <sheetFormatPr defaultColWidth="9.140625" defaultRowHeight="12.75"/>
  <cols>
    <col min="1" max="1" width="15.7109375" style="0" customWidth="1"/>
    <col min="2" max="2" width="29.28125" style="0" customWidth="1"/>
    <col min="3" max="3" width="10.7109375" style="0" customWidth="1"/>
    <col min="4" max="4" width="6.8515625" style="0" customWidth="1"/>
    <col min="5" max="5" width="6.421875" style="0" customWidth="1"/>
    <col min="6" max="6" width="7.8515625" style="0" customWidth="1"/>
    <col min="7" max="7" width="8.421875" style="0" customWidth="1"/>
    <col min="16" max="16" width="0.13671875" style="0" hidden="1" customWidth="1"/>
    <col min="17" max="17" width="10.421875" style="0" hidden="1" customWidth="1"/>
    <col min="18" max="18" width="0.2890625" style="0" hidden="1" customWidth="1"/>
    <col min="19" max="19" width="15.140625" style="0" hidden="1" customWidth="1"/>
    <col min="20" max="20" width="9.140625" style="0" hidden="1" customWidth="1"/>
    <col min="21" max="21" width="0.13671875" style="0" hidden="1" customWidth="1"/>
    <col min="22" max="23" width="9.140625" style="0" hidden="1" customWidth="1"/>
    <col min="24" max="24" width="0.2890625" style="0" hidden="1" customWidth="1"/>
    <col min="25" max="25" width="9.140625" style="0" hidden="1" customWidth="1"/>
    <col min="26" max="27" width="0.42578125" style="0" hidden="1" customWidth="1"/>
    <col min="28" max="28" width="3.421875" style="0" hidden="1" customWidth="1"/>
    <col min="29" max="34" width="9.140625" style="0" hidden="1" customWidth="1"/>
    <col min="35" max="35" width="0.2890625" style="0" hidden="1" customWidth="1"/>
    <col min="36" max="36" width="9.140625" style="0" hidden="1" customWidth="1"/>
    <col min="37" max="37" width="5.57421875" style="0" hidden="1" customWidth="1"/>
    <col min="38" max="38" width="0.13671875" style="0" hidden="1" customWidth="1"/>
    <col min="39" max="41" width="9.140625" style="0" hidden="1" customWidth="1"/>
  </cols>
  <sheetData>
    <row r="1" spans="1:6" ht="30" customHeight="1">
      <c r="A1" s="62" t="s">
        <v>442</v>
      </c>
      <c r="B1" s="62"/>
      <c r="C1" s="62"/>
      <c r="D1" s="62"/>
      <c r="E1" s="62"/>
      <c r="F1" s="62"/>
    </row>
    <row r="2" spans="1:6" ht="30" customHeight="1">
      <c r="A2" s="62"/>
      <c r="B2" s="62"/>
      <c r="C2" s="62"/>
      <c r="D2" s="62"/>
      <c r="E2" s="62"/>
      <c r="F2" s="62"/>
    </row>
    <row r="3" spans="15:36" ht="12.75">
      <c r="O3" s="1"/>
      <c r="P3" s="1"/>
      <c r="Q3" s="2"/>
      <c r="R3" s="2"/>
      <c r="S3" s="2"/>
      <c r="T3" s="2"/>
      <c r="U3" s="2"/>
      <c r="V3" s="2"/>
      <c r="W3" s="3"/>
      <c r="X3" s="4"/>
      <c r="Y3" s="4"/>
      <c r="Z3" s="4"/>
      <c r="AA3" s="5"/>
      <c r="AB3" s="5"/>
      <c r="AC3" s="5"/>
      <c r="AD3" s="3"/>
      <c r="AE3" s="4"/>
      <c r="AF3" s="4"/>
      <c r="AG3" s="4"/>
      <c r="AH3" s="5"/>
      <c r="AI3" s="5"/>
      <c r="AJ3" s="5"/>
    </row>
    <row r="4" spans="2:5" ht="13.5" thickBot="1">
      <c r="B4" s="6" t="s">
        <v>0</v>
      </c>
      <c r="C4" s="6" t="s">
        <v>1</v>
      </c>
      <c r="D4" s="6" t="s">
        <v>2</v>
      </c>
      <c r="E4" s="6" t="s">
        <v>3</v>
      </c>
    </row>
    <row r="5" spans="1:37" ht="13.5" thickTop="1">
      <c r="A5" s="6" t="s">
        <v>4</v>
      </c>
      <c r="B5">
        <v>40</v>
      </c>
      <c r="C5">
        <v>24</v>
      </c>
      <c r="D5">
        <v>57</v>
      </c>
      <c r="E5" t="s">
        <v>5</v>
      </c>
      <c r="P5" s="7">
        <f>(B5+(C5/60)+(D5/3600))*IF(E5="N",1,-1)</f>
        <v>40.41583333333333</v>
      </c>
      <c r="Q5" s="8">
        <f>((B6)+(C6/60)+(D6/3600))*IF(E6="E",1,-1)</f>
        <v>-83.1375</v>
      </c>
      <c r="R5" s="9">
        <f>RADIANS(P5)</f>
        <v>0.7053893616039415</v>
      </c>
      <c r="S5" s="10">
        <f>RADIANS(Q5)</f>
        <v>-1.4510231068767858</v>
      </c>
      <c r="T5" s="11"/>
      <c r="U5" s="12"/>
      <c r="V5" s="13"/>
      <c r="W5" s="14"/>
      <c r="X5" s="15">
        <f>90+P5</f>
        <v>130.41583333333332</v>
      </c>
      <c r="Y5" s="16">
        <f>INT(X5/10)</f>
        <v>13</v>
      </c>
      <c r="Z5" s="17">
        <f>INT(X5-(10*Y5))</f>
        <v>0</v>
      </c>
      <c r="AA5" s="18">
        <f>INT(24*(X5-(10*Y5)-Z5))</f>
        <v>9</v>
      </c>
      <c r="AB5" s="19" t="str">
        <f>CHAR(Y5+CODE("A"))</f>
        <v>N</v>
      </c>
      <c r="AC5" s="20" t="str">
        <f>CHAR(Z5+CODE("0"))</f>
        <v>0</v>
      </c>
      <c r="AD5" s="21" t="str">
        <f>CHAR(AA5+CODE("a"))</f>
        <v>j</v>
      </c>
      <c r="AE5" s="22">
        <f>180+Q5</f>
        <v>96.8625</v>
      </c>
      <c r="AF5" s="16">
        <f>INT(AE5/20)</f>
        <v>4</v>
      </c>
      <c r="AG5" s="17">
        <f>INT(AE5-(20*AF5))/2</f>
        <v>8</v>
      </c>
      <c r="AH5" s="18">
        <f>INT((MOD(INT(AE5),2)+(AE5-((20*AF5)+(2*AG5))))*12)</f>
        <v>10</v>
      </c>
      <c r="AI5" s="19" t="str">
        <f>CHAR(AF5+CODE("A"))</f>
        <v>E</v>
      </c>
      <c r="AJ5" s="20" t="str">
        <f>CHAR(AG5+CODE("0"))</f>
        <v>8</v>
      </c>
      <c r="AK5" s="21" t="str">
        <f>CHAR(AH5+CODE("a"))</f>
        <v>k</v>
      </c>
    </row>
    <row r="6" spans="1:5" ht="13.5" thickBot="1">
      <c r="A6" s="6" t="s">
        <v>6</v>
      </c>
      <c r="B6">
        <v>83</v>
      </c>
      <c r="C6">
        <v>8</v>
      </c>
      <c r="D6">
        <v>15</v>
      </c>
      <c r="E6" t="s">
        <v>7</v>
      </c>
    </row>
    <row r="7" spans="1:2" ht="18" thickBot="1" thickTop="1">
      <c r="A7" s="53" t="s">
        <v>8</v>
      </c>
      <c r="B7" s="54" t="str">
        <f>AI5&amp;AB5&amp;AJ5&amp;AC5&amp;AK5&amp;AD5</f>
        <v>EN80kj</v>
      </c>
    </row>
    <row r="8" ht="14.25" thickBot="1" thickTop="1"/>
    <row r="9" spans="3:15" ht="18" thickBot="1" thickTop="1">
      <c r="C9" s="55" t="s">
        <v>8</v>
      </c>
      <c r="D9" s="41" t="s">
        <v>257</v>
      </c>
      <c r="E9" s="24" t="s">
        <v>434</v>
      </c>
      <c r="F9" s="44" t="s">
        <v>435</v>
      </c>
      <c r="G9" s="45" t="s">
        <v>436</v>
      </c>
      <c r="H9" s="50" t="s">
        <v>437</v>
      </c>
      <c r="I9" s="51" t="s">
        <v>438</v>
      </c>
      <c r="J9" s="51" t="s">
        <v>439</v>
      </c>
      <c r="K9" s="52" t="s">
        <v>440</v>
      </c>
      <c r="L9" s="50" t="s">
        <v>437</v>
      </c>
      <c r="M9" s="51" t="s">
        <v>438</v>
      </c>
      <c r="N9" s="51" t="s">
        <v>439</v>
      </c>
      <c r="O9" s="52" t="s">
        <v>441</v>
      </c>
    </row>
    <row r="10" spans="1:41" ht="18" thickBot="1" thickTop="1">
      <c r="A10" s="23" t="s">
        <v>9</v>
      </c>
      <c r="B10" s="56" t="s">
        <v>10</v>
      </c>
      <c r="C10" s="59" t="str">
        <f aca="true" t="shared" si="0" ref="C10:C182">IF(D10&lt;&gt;"",AM10&amp;AF10&amp;AN10&amp;AG10&amp;AO10&amp;AH10,"")</f>
        <v>LG89st</v>
      </c>
      <c r="D10" s="41">
        <f aca="true" t="shared" si="1" ref="D10:D182">IF(F10="","",IF(ISERR(AA10),"  N/A  ",AA10))</f>
        <v>70.73777440017881</v>
      </c>
      <c r="E10" s="24">
        <f aca="true" t="shared" si="2" ref="E10:E73">IF(OR(D10="",D10="  N/A  "),D10,MOD(180+D10,360))</f>
        <v>250.7377744001788</v>
      </c>
      <c r="F10" s="44">
        <f aca="true" t="shared" si="3" ref="F10:F182">IF(H10+I10+J10+L10+M10+N10&gt;0,V10,"")</f>
        <v>15667.600254689638</v>
      </c>
      <c r="G10" s="45">
        <f aca="true" t="shared" si="4" ref="G10:G41">IF(F10="","",W10)</f>
        <v>9735.395449754395</v>
      </c>
      <c r="H10" s="50">
        <v>20</v>
      </c>
      <c r="I10" s="51">
        <v>10</v>
      </c>
      <c r="J10" s="51">
        <v>0</v>
      </c>
      <c r="K10" s="52" t="s">
        <v>11</v>
      </c>
      <c r="L10" s="50">
        <v>57</v>
      </c>
      <c r="M10" s="51">
        <v>30</v>
      </c>
      <c r="N10" s="51">
        <v>0</v>
      </c>
      <c r="O10" s="52" t="s">
        <v>12</v>
      </c>
      <c r="P10" s="7">
        <f aca="true" t="shared" si="5" ref="P10:P233">(H10+(I10/60)+(J10/3600))*IF(K10="N",1,-1)</f>
        <v>-20.166666666666668</v>
      </c>
      <c r="Q10" s="8">
        <f aca="true" t="shared" si="6" ref="Q10:Q233">((L10)+(M10/60)+(N10/3600))*IF(O10="E",1,-1)</f>
        <v>57.5</v>
      </c>
      <c r="R10" s="9">
        <f aca="true" t="shared" si="7" ref="R10:S41">RADIANS(P10)</f>
        <v>-0.35197473248552313</v>
      </c>
      <c r="S10" s="10">
        <f t="shared" si="7"/>
        <v>1.0035643198967394</v>
      </c>
      <c r="T10" s="25">
        <f aca="true" t="shared" si="8" ref="T10:T73">SIN($R$5)*SIN(R10)+COS($R$5)*COS(R10)*COS(S10-$S$5)</f>
        <v>-0.776069678532051</v>
      </c>
      <c r="U10" s="25">
        <f>ACOS(T10)</f>
        <v>2.459205816149684</v>
      </c>
      <c r="V10" s="26">
        <f aca="true" t="shared" si="9" ref="V10:V73">U10*6371</f>
        <v>15667.600254689638</v>
      </c>
      <c r="W10" s="27">
        <f aca="true" t="shared" si="10" ref="W10:W73">V10*0.62137119223733</f>
        <v>9735.395449754395</v>
      </c>
      <c r="X10" s="28">
        <f aca="true" t="shared" si="11" ref="X10:X233">(SIN(R10)-SIN($R$5)*T10)/(COS($R$5)*SIN(U10))</f>
        <v>0.32989208461039315</v>
      </c>
      <c r="Y10" s="25">
        <f>MIN(1,MAX(-1,X10))</f>
        <v>0.32989208461039315</v>
      </c>
      <c r="Z10" s="29">
        <f aca="true" t="shared" si="12" ref="Z10:Z73">DEGREES(ACOS(Y10))</f>
        <v>70.73777440017881</v>
      </c>
      <c r="AA10" s="30">
        <f aca="true" t="shared" si="13" ref="AA10:AA73">IF(SIN(S10-$S$5)&lt;0,360-Z10,Z10)</f>
        <v>70.73777440017881</v>
      </c>
      <c r="AB10" s="15">
        <f aca="true" t="shared" si="14" ref="AB10:AB233">90+P10</f>
        <v>69.83333333333333</v>
      </c>
      <c r="AC10" s="16">
        <f>INT(AB10/10)</f>
        <v>6</v>
      </c>
      <c r="AD10" s="17">
        <f aca="true" t="shared" si="15" ref="AD10:AD73">INT(AB10-(10*AC10))</f>
        <v>9</v>
      </c>
      <c r="AE10" s="18">
        <f aca="true" t="shared" si="16" ref="AE10:AE73">INT(24*(AB10-(10*AC10)-AD10))</f>
        <v>19</v>
      </c>
      <c r="AF10" s="19" t="str">
        <f aca="true" t="shared" si="17" ref="AF10:AF233">CHAR(AC10+CODE("A"))</f>
        <v>G</v>
      </c>
      <c r="AG10" s="20" t="str">
        <f aca="true" t="shared" si="18" ref="AG10:AG233">CHAR(AD10+CODE("0"))</f>
        <v>9</v>
      </c>
      <c r="AH10" s="21" t="str">
        <f aca="true" t="shared" si="19" ref="AH10:AH233">CHAR(AE10+CODE("a"))</f>
        <v>t</v>
      </c>
      <c r="AI10" s="22">
        <f aca="true" t="shared" si="20" ref="AI10:AI233">180+Q10</f>
        <v>237.5</v>
      </c>
      <c r="AJ10" s="16">
        <f>INT(AI10/20)</f>
        <v>11</v>
      </c>
      <c r="AK10" s="17">
        <f aca="true" t="shared" si="21" ref="AK10:AK73">INT(AI10-(20*AJ10))/2</f>
        <v>8.5</v>
      </c>
      <c r="AL10" s="18">
        <f aca="true" t="shared" si="22" ref="AL10:AL73">INT((MOD(INT(AI10),2)+(AI10-((20*AJ10)+(2*AK10))))*12)</f>
        <v>18</v>
      </c>
      <c r="AM10" s="19" t="str">
        <f aca="true" t="shared" si="23" ref="AM10:AM233">CHAR(AJ10+CODE("A"))</f>
        <v>L</v>
      </c>
      <c r="AN10" s="20" t="str">
        <f aca="true" t="shared" si="24" ref="AN10:AN233">CHAR(AK10+CODE("0"))</f>
        <v>8</v>
      </c>
      <c r="AO10" s="21" t="str">
        <f aca="true" t="shared" si="25" ref="AO10:AO233">CHAR(AL10+CODE("a"))</f>
        <v>s</v>
      </c>
    </row>
    <row r="11" spans="1:41" ht="18" thickBot="1" thickTop="1">
      <c r="A11" s="34" t="s">
        <v>13</v>
      </c>
      <c r="B11" s="57" t="s">
        <v>14</v>
      </c>
      <c r="C11" s="60" t="str">
        <f t="shared" si="0"/>
        <v>AK08td</v>
      </c>
      <c r="D11" s="42">
        <f t="shared" si="1"/>
        <v>287.23959065755196</v>
      </c>
      <c r="E11" s="43">
        <f t="shared" si="2"/>
        <v>107.23959065755196</v>
      </c>
      <c r="F11" s="46">
        <f t="shared" si="3"/>
        <v>9143.49309369767</v>
      </c>
      <c r="G11" s="47">
        <f t="shared" si="4"/>
        <v>5681.503204844714</v>
      </c>
      <c r="H11" s="31">
        <v>18</v>
      </c>
      <c r="I11" s="32">
        <v>8</v>
      </c>
      <c r="J11" s="32">
        <v>0</v>
      </c>
      <c r="K11" s="33" t="s">
        <v>5</v>
      </c>
      <c r="L11" s="31">
        <v>178</v>
      </c>
      <c r="M11" s="32">
        <v>25</v>
      </c>
      <c r="N11" s="32">
        <v>0</v>
      </c>
      <c r="O11" s="33" t="s">
        <v>11</v>
      </c>
      <c r="P11" s="7">
        <f t="shared" si="5"/>
        <v>18.133333333333333</v>
      </c>
      <c r="Q11" s="8">
        <f t="shared" si="6"/>
        <v>-178.41666666666666</v>
      </c>
      <c r="R11" s="9">
        <f t="shared" si="7"/>
        <v>0.31648637102830507</v>
      </c>
      <c r="S11" s="10">
        <f t="shared" si="7"/>
        <v>-3.1139582737665497</v>
      </c>
      <c r="T11" s="25">
        <f t="shared" si="8"/>
        <v>0.13520702094044673</v>
      </c>
      <c r="U11" s="25">
        <f>ACOS(T11)</f>
        <v>1.4351739277503799</v>
      </c>
      <c r="V11" s="26">
        <f t="shared" si="9"/>
        <v>9143.49309369767</v>
      </c>
      <c r="W11" s="27">
        <f t="shared" si="10"/>
        <v>5681.503204844714</v>
      </c>
      <c r="X11" s="28">
        <f t="shared" si="11"/>
        <v>0.29636806463890475</v>
      </c>
      <c r="Y11" s="25">
        <f>MIN(1,MAX(-1,X11))</f>
        <v>0.29636806463890475</v>
      </c>
      <c r="Z11" s="29">
        <f t="shared" si="12"/>
        <v>72.76040934244804</v>
      </c>
      <c r="AA11" s="30">
        <f t="shared" si="13"/>
        <v>287.23959065755196</v>
      </c>
      <c r="AB11" s="15">
        <f t="shared" si="14"/>
        <v>108.13333333333333</v>
      </c>
      <c r="AC11" s="16">
        <f>INT(AB11/10)</f>
        <v>10</v>
      </c>
      <c r="AD11" s="17">
        <f t="shared" si="15"/>
        <v>8</v>
      </c>
      <c r="AE11" s="18">
        <f t="shared" si="16"/>
        <v>3</v>
      </c>
      <c r="AF11" s="19" t="str">
        <f t="shared" si="17"/>
        <v>K</v>
      </c>
      <c r="AG11" s="20" t="str">
        <f t="shared" si="18"/>
        <v>8</v>
      </c>
      <c r="AH11" s="21" t="str">
        <f t="shared" si="19"/>
        <v>d</v>
      </c>
      <c r="AI11" s="22">
        <f t="shared" si="20"/>
        <v>1.5833333333333428</v>
      </c>
      <c r="AJ11" s="16">
        <f>INT(AI11/20)</f>
        <v>0</v>
      </c>
      <c r="AK11" s="17">
        <f t="shared" si="21"/>
        <v>0.5</v>
      </c>
      <c r="AL11" s="18">
        <f t="shared" si="22"/>
        <v>19</v>
      </c>
      <c r="AM11" s="19" t="str">
        <f t="shared" si="23"/>
        <v>A</v>
      </c>
      <c r="AN11" s="20" t="str">
        <f t="shared" si="24"/>
        <v>0</v>
      </c>
      <c r="AO11" s="21" t="str">
        <f t="shared" si="25"/>
        <v>t</v>
      </c>
    </row>
    <row r="12" spans="1:41" ht="18" thickBot="1" thickTop="1">
      <c r="A12" s="34" t="s">
        <v>15</v>
      </c>
      <c r="B12" s="57" t="s">
        <v>16</v>
      </c>
      <c r="C12" s="60" t="str">
        <f t="shared" si="0"/>
        <v>JD15qn</v>
      </c>
      <c r="D12" s="42">
        <f t="shared" si="1"/>
        <v>137.8798125991488</v>
      </c>
      <c r="E12" s="43">
        <f t="shared" si="2"/>
        <v>317.8798125991488</v>
      </c>
      <c r="F12" s="46">
        <f t="shared" si="3"/>
        <v>13348.039021806555</v>
      </c>
      <c r="G12" s="47">
        <f t="shared" si="4"/>
        <v>8294.086921010343</v>
      </c>
      <c r="H12" s="31">
        <v>54</v>
      </c>
      <c r="I12" s="32">
        <v>26</v>
      </c>
      <c r="J12" s="32">
        <v>0</v>
      </c>
      <c r="K12" s="33" t="s">
        <v>11</v>
      </c>
      <c r="L12" s="31">
        <v>3</v>
      </c>
      <c r="M12" s="32">
        <v>24</v>
      </c>
      <c r="N12" s="32">
        <v>0</v>
      </c>
      <c r="O12" s="33" t="s">
        <v>12</v>
      </c>
      <c r="P12" s="7">
        <f t="shared" si="5"/>
        <v>-54.43333333333333</v>
      </c>
      <c r="Q12" s="8">
        <f t="shared" si="6"/>
        <v>3.4</v>
      </c>
      <c r="R12" s="9">
        <f t="shared" si="7"/>
        <v>-0.9500408895022466</v>
      </c>
      <c r="S12" s="10">
        <f t="shared" si="7"/>
        <v>0.059341194567807204</v>
      </c>
      <c r="T12" s="25">
        <f t="shared" si="8"/>
        <v>-0.5006316568854898</v>
      </c>
      <c r="U12" s="25">
        <f aca="true" t="shared" si="26" ref="U12:U75">ACOS(T12)</f>
        <v>2.095124630639861</v>
      </c>
      <c r="V12" s="26">
        <f t="shared" si="9"/>
        <v>13348.039021806555</v>
      </c>
      <c r="W12" s="27">
        <f t="shared" si="10"/>
        <v>8294.086921010343</v>
      </c>
      <c r="X12" s="28">
        <f t="shared" si="11"/>
        <v>-0.7417395790819583</v>
      </c>
      <c r="Y12" s="25">
        <f aca="true" t="shared" si="27" ref="Y12:Y75">MIN(1,MAX(-1,X12))</f>
        <v>-0.7417395790819583</v>
      </c>
      <c r="Z12" s="29">
        <f t="shared" si="12"/>
        <v>137.8798125991488</v>
      </c>
      <c r="AA12" s="30">
        <f t="shared" si="13"/>
        <v>137.8798125991488</v>
      </c>
      <c r="AB12" s="15">
        <f t="shared" si="14"/>
        <v>35.56666666666667</v>
      </c>
      <c r="AC12" s="16">
        <f aca="true" t="shared" si="28" ref="AC12:AC75">INT(AB12/10)</f>
        <v>3</v>
      </c>
      <c r="AD12" s="17">
        <f t="shared" si="15"/>
        <v>5</v>
      </c>
      <c r="AE12" s="18">
        <f t="shared" si="16"/>
        <v>13</v>
      </c>
      <c r="AF12" s="19" t="str">
        <f t="shared" si="17"/>
        <v>D</v>
      </c>
      <c r="AG12" s="20" t="str">
        <f t="shared" si="18"/>
        <v>5</v>
      </c>
      <c r="AH12" s="21" t="str">
        <f t="shared" si="19"/>
        <v>n</v>
      </c>
      <c r="AI12" s="22">
        <f t="shared" si="20"/>
        <v>183.4</v>
      </c>
      <c r="AJ12" s="16">
        <f aca="true" t="shared" si="29" ref="AJ12:AJ75">INT(AI12/20)</f>
        <v>9</v>
      </c>
      <c r="AK12" s="17">
        <f t="shared" si="21"/>
        <v>1.5</v>
      </c>
      <c r="AL12" s="18">
        <f t="shared" si="22"/>
        <v>16</v>
      </c>
      <c r="AM12" s="19" t="str">
        <f t="shared" si="23"/>
        <v>J</v>
      </c>
      <c r="AN12" s="20" t="str">
        <f t="shared" si="24"/>
        <v>1</v>
      </c>
      <c r="AO12" s="21" t="str">
        <f t="shared" si="25"/>
        <v>q</v>
      </c>
    </row>
    <row r="13" spans="1:41" ht="18" thickBot="1" thickTop="1">
      <c r="A13" s="34" t="s">
        <v>17</v>
      </c>
      <c r="B13" s="57" t="s">
        <v>18</v>
      </c>
      <c r="C13" s="60" t="str">
        <f t="shared" si="0"/>
        <v>LN40wi</v>
      </c>
      <c r="D13" s="42">
        <f t="shared" si="1"/>
        <v>33.86257500176833</v>
      </c>
      <c r="E13" s="43">
        <f t="shared" si="2"/>
        <v>213.86257500176833</v>
      </c>
      <c r="F13" s="46">
        <f t="shared" si="3"/>
        <v>9853.77700264201</v>
      </c>
      <c r="G13" s="47">
        <f t="shared" si="4"/>
        <v>6122.8531641724485</v>
      </c>
      <c r="H13" s="31">
        <v>40</v>
      </c>
      <c r="I13" s="32">
        <v>22</v>
      </c>
      <c r="J13" s="32">
        <v>0</v>
      </c>
      <c r="K13" s="33" t="s">
        <v>5</v>
      </c>
      <c r="L13" s="31">
        <v>49</v>
      </c>
      <c r="M13" s="32">
        <v>53</v>
      </c>
      <c r="N13" s="32">
        <v>0</v>
      </c>
      <c r="O13" s="33" t="s">
        <v>12</v>
      </c>
      <c r="P13" s="7">
        <f t="shared" si="5"/>
        <v>40.36666666666667</v>
      </c>
      <c r="Q13" s="8">
        <f t="shared" si="6"/>
        <v>49.88333333333333</v>
      </c>
      <c r="R13" s="9">
        <f t="shared" si="7"/>
        <v>0.7045312413883777</v>
      </c>
      <c r="S13" s="10">
        <f t="shared" si="7"/>
        <v>0.8706284085365047</v>
      </c>
      <c r="T13" s="25">
        <f>SIN($R$5)*SIN(R13)+COS($R$5)*COS(R13)*COS(S13-$S$5)</f>
        <v>0.02413301950176483</v>
      </c>
      <c r="U13" s="25">
        <f>ACOS(T13)</f>
        <v>1.5466609641566487</v>
      </c>
      <c r="V13" s="26">
        <f t="shared" si="9"/>
        <v>9853.77700264201</v>
      </c>
      <c r="W13" s="27">
        <f t="shared" si="10"/>
        <v>6122.8531641724485</v>
      </c>
      <c r="X13" s="28">
        <f t="shared" si="11"/>
        <v>0.8303764212207645</v>
      </c>
      <c r="Y13" s="25">
        <f>MIN(1,MAX(-1,X13))</f>
        <v>0.8303764212207645</v>
      </c>
      <c r="Z13" s="29">
        <f t="shared" si="12"/>
        <v>33.86257500176833</v>
      </c>
      <c r="AA13" s="30">
        <f t="shared" si="13"/>
        <v>33.86257500176833</v>
      </c>
      <c r="AB13" s="15">
        <f t="shared" si="14"/>
        <v>130.36666666666667</v>
      </c>
      <c r="AC13" s="16">
        <f>INT(AB13/10)</f>
        <v>13</v>
      </c>
      <c r="AD13" s="17">
        <f>INT(AB13-(10*AC13))</f>
        <v>0</v>
      </c>
      <c r="AE13" s="18">
        <f>INT(24*(AB13-(10*AC13)-AD13))</f>
        <v>8</v>
      </c>
      <c r="AF13" s="19" t="str">
        <f t="shared" si="17"/>
        <v>N</v>
      </c>
      <c r="AG13" s="20" t="str">
        <f t="shared" si="18"/>
        <v>0</v>
      </c>
      <c r="AH13" s="21" t="str">
        <f t="shared" si="19"/>
        <v>i</v>
      </c>
      <c r="AI13" s="22">
        <f t="shared" si="20"/>
        <v>229.88333333333333</v>
      </c>
      <c r="AJ13" s="16">
        <f>INT(AI13/20)</f>
        <v>11</v>
      </c>
      <c r="AK13" s="17">
        <f>INT(AI13-(20*AJ13))/2</f>
        <v>4.5</v>
      </c>
      <c r="AL13" s="18">
        <f>INT((MOD(INT(AI13),2)+(AI13-((20*AJ13)+(2*AK13))))*12)</f>
        <v>22</v>
      </c>
      <c r="AM13" s="19" t="str">
        <f t="shared" si="23"/>
        <v>L</v>
      </c>
      <c r="AN13" s="20" t="str">
        <f t="shared" si="24"/>
        <v>4</v>
      </c>
      <c r="AO13" s="21" t="str">
        <f t="shared" si="25"/>
        <v>w</v>
      </c>
    </row>
    <row r="14" spans="1:41" ht="18" thickBot="1" thickTop="1">
      <c r="A14" s="34" t="s">
        <v>19</v>
      </c>
      <c r="B14" s="57" t="s">
        <v>20</v>
      </c>
      <c r="C14" s="60" t="str">
        <f t="shared" si="0"/>
        <v>LN21jr</v>
      </c>
      <c r="D14" s="42">
        <f t="shared" si="1"/>
        <v>36.19660051423364</v>
      </c>
      <c r="E14" s="43">
        <f t="shared" si="2"/>
        <v>216.19660051423364</v>
      </c>
      <c r="F14" s="46">
        <f t="shared" si="3"/>
        <v>9485.173031172122</v>
      </c>
      <c r="G14" s="47">
        <f t="shared" si="4"/>
        <v>5893.81327495679</v>
      </c>
      <c r="H14" s="31">
        <v>41</v>
      </c>
      <c r="I14" s="32">
        <v>43</v>
      </c>
      <c r="J14" s="32">
        <v>0</v>
      </c>
      <c r="K14" s="33" t="s">
        <v>5</v>
      </c>
      <c r="L14" s="31">
        <v>44</v>
      </c>
      <c r="M14" s="32">
        <v>49</v>
      </c>
      <c r="N14" s="32">
        <v>0</v>
      </c>
      <c r="O14" s="33" t="s">
        <v>12</v>
      </c>
      <c r="P14" s="7">
        <f t="shared" si="5"/>
        <v>41.71666666666667</v>
      </c>
      <c r="Q14" s="8">
        <f t="shared" si="6"/>
        <v>44.81666666666667</v>
      </c>
      <c r="R14" s="9">
        <f t="shared" si="7"/>
        <v>0.7280931862903012</v>
      </c>
      <c r="S14" s="10">
        <f t="shared" si="7"/>
        <v>0.7821983931021255</v>
      </c>
      <c r="T14" s="25">
        <f t="shared" si="8"/>
        <v>0.08190005904780889</v>
      </c>
      <c r="U14" s="25">
        <f t="shared" si="26"/>
        <v>1.4888044311995168</v>
      </c>
      <c r="V14" s="26">
        <f t="shared" si="9"/>
        <v>9485.173031172122</v>
      </c>
      <c r="W14" s="27">
        <f t="shared" si="10"/>
        <v>5893.81327495679</v>
      </c>
      <c r="X14" s="28">
        <f t="shared" si="11"/>
        <v>0.8069953526685131</v>
      </c>
      <c r="Y14" s="25">
        <f t="shared" si="27"/>
        <v>0.8069953526685131</v>
      </c>
      <c r="Z14" s="29">
        <f t="shared" si="12"/>
        <v>36.19660051423364</v>
      </c>
      <c r="AA14" s="30">
        <f t="shared" si="13"/>
        <v>36.19660051423364</v>
      </c>
      <c r="AB14" s="15">
        <f t="shared" si="14"/>
        <v>131.71666666666667</v>
      </c>
      <c r="AC14" s="16">
        <f t="shared" si="28"/>
        <v>13</v>
      </c>
      <c r="AD14" s="17">
        <f t="shared" si="15"/>
        <v>1</v>
      </c>
      <c r="AE14" s="18">
        <f t="shared" si="16"/>
        <v>17</v>
      </c>
      <c r="AF14" s="19" t="str">
        <f t="shared" si="17"/>
        <v>N</v>
      </c>
      <c r="AG14" s="20" t="str">
        <f t="shared" si="18"/>
        <v>1</v>
      </c>
      <c r="AH14" s="21" t="str">
        <f t="shared" si="19"/>
        <v>r</v>
      </c>
      <c r="AI14" s="22">
        <f t="shared" si="20"/>
        <v>224.81666666666666</v>
      </c>
      <c r="AJ14" s="16">
        <f t="shared" si="29"/>
        <v>11</v>
      </c>
      <c r="AK14" s="17">
        <f t="shared" si="21"/>
        <v>2</v>
      </c>
      <c r="AL14" s="18">
        <f t="shared" si="22"/>
        <v>9</v>
      </c>
      <c r="AM14" s="19" t="str">
        <f t="shared" si="23"/>
        <v>L</v>
      </c>
      <c r="AN14" s="20" t="str">
        <f t="shared" si="24"/>
        <v>2</v>
      </c>
      <c r="AO14" s="21" t="str">
        <f t="shared" si="25"/>
        <v>j</v>
      </c>
    </row>
    <row r="15" spans="1:41" ht="18" thickBot="1" thickTop="1">
      <c r="A15" s="34" t="s">
        <v>21</v>
      </c>
      <c r="B15" s="57" t="s">
        <v>22</v>
      </c>
      <c r="C15" s="60" t="str">
        <f t="shared" si="0"/>
        <v>MJ96ww</v>
      </c>
      <c r="D15" s="42">
        <f t="shared" si="1"/>
        <v>22.309369739206847</v>
      </c>
      <c r="E15" s="43">
        <f t="shared" si="2"/>
        <v>202.30936973920686</v>
      </c>
      <c r="F15" s="46">
        <f t="shared" si="3"/>
        <v>14471.537898536399</v>
      </c>
      <c r="G15" s="47">
        <f t="shared" si="4"/>
        <v>8992.196757521266</v>
      </c>
      <c r="H15" s="31">
        <v>6</v>
      </c>
      <c r="I15" s="32">
        <v>55</v>
      </c>
      <c r="J15" s="32">
        <v>0</v>
      </c>
      <c r="K15" s="33" t="s">
        <v>5</v>
      </c>
      <c r="L15" s="31">
        <v>79</v>
      </c>
      <c r="M15" s="32">
        <v>52</v>
      </c>
      <c r="N15" s="32">
        <v>0</v>
      </c>
      <c r="O15" s="33" t="s">
        <v>12</v>
      </c>
      <c r="P15" s="7">
        <f t="shared" si="5"/>
        <v>6.916666666666667</v>
      </c>
      <c r="Q15" s="8">
        <f t="shared" si="6"/>
        <v>79.86666666666666</v>
      </c>
      <c r="R15" s="9">
        <f t="shared" si="7"/>
        <v>0.12071860659627447</v>
      </c>
      <c r="S15" s="10">
        <f t="shared" si="7"/>
        <v>1.3939362959261377</v>
      </c>
      <c r="T15" s="25">
        <f t="shared" si="8"/>
        <v>-0.6447330980818479</v>
      </c>
      <c r="U15" s="25">
        <f t="shared" si="26"/>
        <v>2.2714703968821848</v>
      </c>
      <c r="V15" s="26">
        <f t="shared" si="9"/>
        <v>14471.537898536399</v>
      </c>
      <c r="W15" s="27">
        <f t="shared" si="10"/>
        <v>8992.196757521266</v>
      </c>
      <c r="X15" s="28">
        <f t="shared" si="11"/>
        <v>0.9251476524866816</v>
      </c>
      <c r="Y15" s="25">
        <f t="shared" si="27"/>
        <v>0.9251476524866816</v>
      </c>
      <c r="Z15" s="29">
        <f t="shared" si="12"/>
        <v>22.309369739206847</v>
      </c>
      <c r="AA15" s="30">
        <f t="shared" si="13"/>
        <v>22.309369739206847</v>
      </c>
      <c r="AB15" s="15">
        <f t="shared" si="14"/>
        <v>96.91666666666667</v>
      </c>
      <c r="AC15" s="16">
        <f t="shared" si="28"/>
        <v>9</v>
      </c>
      <c r="AD15" s="17">
        <f t="shared" si="15"/>
        <v>6</v>
      </c>
      <c r="AE15" s="18">
        <f t="shared" si="16"/>
        <v>22</v>
      </c>
      <c r="AF15" s="19" t="str">
        <f t="shared" si="17"/>
        <v>J</v>
      </c>
      <c r="AG15" s="20" t="str">
        <f t="shared" si="18"/>
        <v>6</v>
      </c>
      <c r="AH15" s="21" t="str">
        <f t="shared" si="19"/>
        <v>w</v>
      </c>
      <c r="AI15" s="22">
        <f t="shared" si="20"/>
        <v>259.8666666666667</v>
      </c>
      <c r="AJ15" s="16">
        <f t="shared" si="29"/>
        <v>12</v>
      </c>
      <c r="AK15" s="17">
        <f t="shared" si="21"/>
        <v>9.5</v>
      </c>
      <c r="AL15" s="18">
        <f t="shared" si="22"/>
        <v>22</v>
      </c>
      <c r="AM15" s="19" t="str">
        <f t="shared" si="23"/>
        <v>M</v>
      </c>
      <c r="AN15" s="20" t="str">
        <f t="shared" si="24"/>
        <v>9</v>
      </c>
      <c r="AO15" s="21" t="str">
        <f t="shared" si="25"/>
        <v>w</v>
      </c>
    </row>
    <row r="16" spans="1:41" ht="18" thickBot="1" thickTop="1">
      <c r="A16" s="34" t="s">
        <v>23</v>
      </c>
      <c r="B16" s="57" t="s">
        <v>24</v>
      </c>
      <c r="C16" s="60" t="str">
        <f t="shared" si="0"/>
        <v>PI21xb</v>
      </c>
      <c r="D16" s="42">
        <f t="shared" si="1"/>
        <v>312.5550911789365</v>
      </c>
      <c r="E16" s="43">
        <f t="shared" si="2"/>
        <v>132.5550911789365</v>
      </c>
      <c r="F16" s="46">
        <f t="shared" si="3"/>
        <v>15488.047565086865</v>
      </c>
      <c r="G16" s="47">
        <f t="shared" si="4"/>
        <v>9623.826580946501</v>
      </c>
      <c r="H16" s="31">
        <v>8</v>
      </c>
      <c r="I16" s="32">
        <v>57</v>
      </c>
      <c r="J16" s="32">
        <v>0</v>
      </c>
      <c r="K16" s="33" t="s">
        <v>11</v>
      </c>
      <c r="L16" s="31">
        <v>125</v>
      </c>
      <c r="M16" s="32">
        <v>58</v>
      </c>
      <c r="N16" s="32">
        <v>0</v>
      </c>
      <c r="O16" s="33" t="s">
        <v>12</v>
      </c>
      <c r="P16" s="7">
        <f t="shared" si="5"/>
        <v>-8.95</v>
      </c>
      <c r="Q16" s="8">
        <f t="shared" si="6"/>
        <v>125.96666666666667</v>
      </c>
      <c r="R16" s="9">
        <f t="shared" si="7"/>
        <v>-0.1562069680534925</v>
      </c>
      <c r="S16" s="10">
        <f t="shared" si="7"/>
        <v>2.198533081095524</v>
      </c>
      <c r="T16" s="25">
        <f t="shared" si="8"/>
        <v>-0.7579904368018592</v>
      </c>
      <c r="U16" s="25">
        <f t="shared" si="26"/>
        <v>2.4310230050363937</v>
      </c>
      <c r="V16" s="26">
        <f t="shared" si="9"/>
        <v>15488.047565086865</v>
      </c>
      <c r="W16" s="27">
        <f t="shared" si="10"/>
        <v>9623.826580946501</v>
      </c>
      <c r="X16" s="28">
        <f t="shared" si="11"/>
        <v>0.6762988039257936</v>
      </c>
      <c r="Y16" s="25">
        <f t="shared" si="27"/>
        <v>0.6762988039257936</v>
      </c>
      <c r="Z16" s="29">
        <f t="shared" si="12"/>
        <v>47.44490882106351</v>
      </c>
      <c r="AA16" s="30">
        <f t="shared" si="13"/>
        <v>312.5550911789365</v>
      </c>
      <c r="AB16" s="15">
        <f t="shared" si="14"/>
        <v>81.05</v>
      </c>
      <c r="AC16" s="16">
        <f t="shared" si="28"/>
        <v>8</v>
      </c>
      <c r="AD16" s="17">
        <f t="shared" si="15"/>
        <v>1</v>
      </c>
      <c r="AE16" s="18">
        <f t="shared" si="16"/>
        <v>1</v>
      </c>
      <c r="AF16" s="19" t="str">
        <f t="shared" si="17"/>
        <v>I</v>
      </c>
      <c r="AG16" s="20" t="str">
        <f t="shared" si="18"/>
        <v>1</v>
      </c>
      <c r="AH16" s="21" t="str">
        <f t="shared" si="19"/>
        <v>b</v>
      </c>
      <c r="AI16" s="22">
        <f t="shared" si="20"/>
        <v>305.9666666666667</v>
      </c>
      <c r="AJ16" s="16">
        <f t="shared" si="29"/>
        <v>15</v>
      </c>
      <c r="AK16" s="17">
        <f t="shared" si="21"/>
        <v>2.5</v>
      </c>
      <c r="AL16" s="18">
        <f t="shared" si="22"/>
        <v>23</v>
      </c>
      <c r="AM16" s="19" t="str">
        <f t="shared" si="23"/>
        <v>P</v>
      </c>
      <c r="AN16" s="20" t="str">
        <f t="shared" si="24"/>
        <v>2</v>
      </c>
      <c r="AO16" s="21" t="str">
        <f t="shared" si="25"/>
        <v>x</v>
      </c>
    </row>
    <row r="17" spans="1:41" ht="18" thickBot="1" thickTop="1">
      <c r="A17" s="34" t="s">
        <v>25</v>
      </c>
      <c r="B17" s="57" t="s">
        <v>26</v>
      </c>
      <c r="C17" s="60" t="str">
        <f t="shared" si="0"/>
        <v>KM71os</v>
      </c>
      <c r="D17" s="42">
        <f t="shared" si="1"/>
        <v>48.46066414913424</v>
      </c>
      <c r="E17" s="43">
        <f t="shared" si="2"/>
        <v>228.46066414913423</v>
      </c>
      <c r="F17" s="46">
        <f t="shared" si="3"/>
        <v>9790.14010660368</v>
      </c>
      <c r="G17" s="47">
        <f t="shared" si="4"/>
        <v>6083.311030210829</v>
      </c>
      <c r="H17" s="31">
        <v>31</v>
      </c>
      <c r="I17" s="32">
        <v>47</v>
      </c>
      <c r="J17" s="32">
        <v>0</v>
      </c>
      <c r="K17" s="33" t="s">
        <v>5</v>
      </c>
      <c r="L17" s="31">
        <v>35</v>
      </c>
      <c r="M17" s="32">
        <v>13</v>
      </c>
      <c r="N17" s="32">
        <v>0</v>
      </c>
      <c r="O17" s="33" t="s">
        <v>12</v>
      </c>
      <c r="P17" s="7">
        <f t="shared" si="5"/>
        <v>31.783333333333335</v>
      </c>
      <c r="Q17" s="8">
        <f t="shared" si="6"/>
        <v>35.21666666666667</v>
      </c>
      <c r="R17" s="9">
        <f t="shared" si="7"/>
        <v>0.554723813925531</v>
      </c>
      <c r="S17" s="10">
        <f t="shared" si="7"/>
        <v>0.6146467849106697</v>
      </c>
      <c r="T17" s="25">
        <f t="shared" si="8"/>
        <v>0.034117266000775304</v>
      </c>
      <c r="U17" s="25">
        <f t="shared" si="26"/>
        <v>1.5366724386444326</v>
      </c>
      <c r="V17" s="26">
        <f t="shared" si="9"/>
        <v>9790.14010660368</v>
      </c>
      <c r="W17" s="27">
        <f t="shared" si="10"/>
        <v>6083.311030210829</v>
      </c>
      <c r="X17" s="28">
        <f t="shared" si="11"/>
        <v>0.663134080160765</v>
      </c>
      <c r="Y17" s="25">
        <f t="shared" si="27"/>
        <v>0.663134080160765</v>
      </c>
      <c r="Z17" s="29">
        <f t="shared" si="12"/>
        <v>48.46066414913424</v>
      </c>
      <c r="AA17" s="30">
        <f t="shared" si="13"/>
        <v>48.46066414913424</v>
      </c>
      <c r="AB17" s="15">
        <f t="shared" si="14"/>
        <v>121.78333333333333</v>
      </c>
      <c r="AC17" s="16">
        <f t="shared" si="28"/>
        <v>12</v>
      </c>
      <c r="AD17" s="17">
        <f t="shared" si="15"/>
        <v>1</v>
      </c>
      <c r="AE17" s="18">
        <f t="shared" si="16"/>
        <v>18</v>
      </c>
      <c r="AF17" s="19" t="str">
        <f t="shared" si="17"/>
        <v>M</v>
      </c>
      <c r="AG17" s="20" t="str">
        <f t="shared" si="18"/>
        <v>1</v>
      </c>
      <c r="AH17" s="21" t="str">
        <f t="shared" si="19"/>
        <v>s</v>
      </c>
      <c r="AI17" s="22">
        <f t="shared" si="20"/>
        <v>215.21666666666667</v>
      </c>
      <c r="AJ17" s="16">
        <f t="shared" si="29"/>
        <v>10</v>
      </c>
      <c r="AK17" s="17">
        <f t="shared" si="21"/>
        <v>7.5</v>
      </c>
      <c r="AL17" s="18">
        <f t="shared" si="22"/>
        <v>14</v>
      </c>
      <c r="AM17" s="19" t="str">
        <f t="shared" si="23"/>
        <v>K</v>
      </c>
      <c r="AN17" s="20" t="str">
        <f t="shared" si="24"/>
        <v>7</v>
      </c>
      <c r="AO17" s="21" t="str">
        <f t="shared" si="25"/>
        <v>o</v>
      </c>
    </row>
    <row r="18" spans="1:41" ht="18" thickBot="1" thickTop="1">
      <c r="A18" s="34" t="s">
        <v>27</v>
      </c>
      <c r="B18" s="57" t="s">
        <v>28</v>
      </c>
      <c r="C18" s="60" t="str">
        <f t="shared" si="0"/>
        <v>JM62ow</v>
      </c>
      <c r="D18" s="42">
        <f t="shared" si="1"/>
        <v>60.38053533767131</v>
      </c>
      <c r="E18" s="43">
        <f t="shared" si="2"/>
        <v>240.38053533767132</v>
      </c>
      <c r="F18" s="46">
        <f t="shared" si="3"/>
        <v>8185.500468595538</v>
      </c>
      <c r="G18" s="47">
        <f t="shared" si="4"/>
        <v>5086.234185230433</v>
      </c>
      <c r="H18" s="31">
        <v>32</v>
      </c>
      <c r="I18" s="32">
        <v>57</v>
      </c>
      <c r="J18" s="32">
        <v>0</v>
      </c>
      <c r="K18" s="33" t="s">
        <v>5</v>
      </c>
      <c r="L18" s="31">
        <v>13</v>
      </c>
      <c r="M18" s="32">
        <v>12</v>
      </c>
      <c r="N18" s="32">
        <v>0</v>
      </c>
      <c r="O18" s="33" t="s">
        <v>12</v>
      </c>
      <c r="P18" s="7">
        <f t="shared" si="5"/>
        <v>32.95</v>
      </c>
      <c r="Q18" s="8">
        <f t="shared" si="6"/>
        <v>13.2</v>
      </c>
      <c r="R18" s="9">
        <f t="shared" si="7"/>
        <v>0.5750859885321317</v>
      </c>
      <c r="S18" s="10">
        <f t="shared" si="7"/>
        <v>0.2303834612632515</v>
      </c>
      <c r="T18" s="25">
        <f t="shared" si="8"/>
        <v>0.28210747468188446</v>
      </c>
      <c r="U18" s="25">
        <f t="shared" si="26"/>
        <v>1.284806226431571</v>
      </c>
      <c r="V18" s="26">
        <f t="shared" si="9"/>
        <v>8185.500468595538</v>
      </c>
      <c r="W18" s="27">
        <f t="shared" si="10"/>
        <v>5086.234185230433</v>
      </c>
      <c r="X18" s="28">
        <f t="shared" si="11"/>
        <v>0.4942372250190389</v>
      </c>
      <c r="Y18" s="25">
        <f t="shared" si="27"/>
        <v>0.4942372250190389</v>
      </c>
      <c r="Z18" s="29">
        <f t="shared" si="12"/>
        <v>60.38053533767131</v>
      </c>
      <c r="AA18" s="30">
        <f t="shared" si="13"/>
        <v>60.38053533767131</v>
      </c>
      <c r="AB18" s="15">
        <f t="shared" si="14"/>
        <v>122.95</v>
      </c>
      <c r="AC18" s="16">
        <f t="shared" si="28"/>
        <v>12</v>
      </c>
      <c r="AD18" s="17">
        <f t="shared" si="15"/>
        <v>2</v>
      </c>
      <c r="AE18" s="18">
        <f t="shared" si="16"/>
        <v>22</v>
      </c>
      <c r="AF18" s="19" t="str">
        <f t="shared" si="17"/>
        <v>M</v>
      </c>
      <c r="AG18" s="20" t="str">
        <f t="shared" si="18"/>
        <v>2</v>
      </c>
      <c r="AH18" s="21" t="str">
        <f t="shared" si="19"/>
        <v>w</v>
      </c>
      <c r="AI18" s="22">
        <f t="shared" si="20"/>
        <v>193.2</v>
      </c>
      <c r="AJ18" s="16">
        <f t="shared" si="29"/>
        <v>9</v>
      </c>
      <c r="AK18" s="17">
        <f t="shared" si="21"/>
        <v>6.5</v>
      </c>
      <c r="AL18" s="18">
        <f t="shared" si="22"/>
        <v>14</v>
      </c>
      <c r="AM18" s="19" t="str">
        <f t="shared" si="23"/>
        <v>J</v>
      </c>
      <c r="AN18" s="20" t="str">
        <f t="shared" si="24"/>
        <v>6</v>
      </c>
      <c r="AO18" s="21" t="str">
        <f t="shared" si="25"/>
        <v>o</v>
      </c>
    </row>
    <row r="19" spans="1:41" ht="18" thickBot="1" thickTop="1">
      <c r="A19" s="34" t="s">
        <v>29</v>
      </c>
      <c r="B19" s="57" t="s">
        <v>30</v>
      </c>
      <c r="C19" s="60" t="str">
        <f t="shared" si="0"/>
        <v>KM65qd</v>
      </c>
      <c r="D19" s="42">
        <f t="shared" si="1"/>
        <v>47.30170200109967</v>
      </c>
      <c r="E19" s="43">
        <f t="shared" si="2"/>
        <v>227.30170200109967</v>
      </c>
      <c r="F19" s="46">
        <f t="shared" si="3"/>
        <v>9397.172740461921</v>
      </c>
      <c r="G19" s="47">
        <f t="shared" si="4"/>
        <v>5839.132429400961</v>
      </c>
      <c r="H19" s="31">
        <v>35</v>
      </c>
      <c r="I19" s="32">
        <v>10</v>
      </c>
      <c r="J19" s="32">
        <v>0</v>
      </c>
      <c r="K19" s="33" t="s">
        <v>5</v>
      </c>
      <c r="L19" s="31">
        <v>33</v>
      </c>
      <c r="M19" s="32">
        <v>22</v>
      </c>
      <c r="N19" s="32">
        <v>0</v>
      </c>
      <c r="O19" s="33" t="s">
        <v>12</v>
      </c>
      <c r="P19" s="7">
        <f t="shared" si="5"/>
        <v>35.166666666666664</v>
      </c>
      <c r="Q19" s="8">
        <f t="shared" si="6"/>
        <v>33.36666666666667</v>
      </c>
      <c r="R19" s="9">
        <f t="shared" si="7"/>
        <v>0.6137741202846725</v>
      </c>
      <c r="S19" s="10">
        <f t="shared" si="7"/>
        <v>0.5823581937487746</v>
      </c>
      <c r="T19" s="25">
        <f t="shared" si="8"/>
        <v>0.09565803965559849</v>
      </c>
      <c r="U19" s="25">
        <f t="shared" si="26"/>
        <v>1.474991797278594</v>
      </c>
      <c r="V19" s="26">
        <f t="shared" si="9"/>
        <v>9397.172740461921</v>
      </c>
      <c r="W19" s="27">
        <f t="shared" si="10"/>
        <v>5839.132429400961</v>
      </c>
      <c r="X19" s="28">
        <f t="shared" si="11"/>
        <v>0.6781378385464089</v>
      </c>
      <c r="Y19" s="25">
        <f t="shared" si="27"/>
        <v>0.6781378385464089</v>
      </c>
      <c r="Z19" s="29">
        <f t="shared" si="12"/>
        <v>47.30170200109967</v>
      </c>
      <c r="AA19" s="30">
        <f t="shared" si="13"/>
        <v>47.30170200109967</v>
      </c>
      <c r="AB19" s="15">
        <f t="shared" si="14"/>
        <v>125.16666666666666</v>
      </c>
      <c r="AC19" s="16">
        <f t="shared" si="28"/>
        <v>12</v>
      </c>
      <c r="AD19" s="17">
        <f t="shared" si="15"/>
        <v>5</v>
      </c>
      <c r="AE19" s="18">
        <f t="shared" si="16"/>
        <v>3</v>
      </c>
      <c r="AF19" s="19" t="str">
        <f t="shared" si="17"/>
        <v>M</v>
      </c>
      <c r="AG19" s="20" t="str">
        <f t="shared" si="18"/>
        <v>5</v>
      </c>
      <c r="AH19" s="21" t="str">
        <f t="shared" si="19"/>
        <v>d</v>
      </c>
      <c r="AI19" s="22">
        <f t="shared" si="20"/>
        <v>213.36666666666667</v>
      </c>
      <c r="AJ19" s="16">
        <f t="shared" si="29"/>
        <v>10</v>
      </c>
      <c r="AK19" s="17">
        <f t="shared" si="21"/>
        <v>6.5</v>
      </c>
      <c r="AL19" s="18">
        <f t="shared" si="22"/>
        <v>16</v>
      </c>
      <c r="AM19" s="19" t="str">
        <f t="shared" si="23"/>
        <v>K</v>
      </c>
      <c r="AN19" s="20" t="str">
        <f t="shared" si="24"/>
        <v>6</v>
      </c>
      <c r="AO19" s="21" t="str">
        <f t="shared" si="25"/>
        <v>q</v>
      </c>
    </row>
    <row r="20" spans="1:41" ht="18" thickBot="1" thickTop="1">
      <c r="A20" s="34" t="s">
        <v>31</v>
      </c>
      <c r="B20" s="57" t="s">
        <v>32</v>
      </c>
      <c r="C20" s="60" t="str">
        <f t="shared" si="0"/>
        <v>JJ16qk</v>
      </c>
      <c r="D20" s="42">
        <f t="shared" si="1"/>
        <v>87.30892530642926</v>
      </c>
      <c r="E20" s="43">
        <f t="shared" si="2"/>
        <v>267.3089253064293</v>
      </c>
      <c r="F20" s="46">
        <f t="shared" si="3"/>
        <v>9250.658466240462</v>
      </c>
      <c r="G20" s="47">
        <f t="shared" si="4"/>
        <v>5748.0926801481855</v>
      </c>
      <c r="H20" s="31">
        <v>6</v>
      </c>
      <c r="I20" s="32">
        <v>27</v>
      </c>
      <c r="J20" s="32">
        <v>0</v>
      </c>
      <c r="K20" s="33" t="s">
        <v>5</v>
      </c>
      <c r="L20" s="31">
        <v>3</v>
      </c>
      <c r="M20" s="32">
        <v>24</v>
      </c>
      <c r="N20" s="32">
        <v>0</v>
      </c>
      <c r="O20" s="33" t="s">
        <v>12</v>
      </c>
      <c r="P20" s="7">
        <f t="shared" si="5"/>
        <v>6.45</v>
      </c>
      <c r="Q20" s="8">
        <f t="shared" si="6"/>
        <v>3.4</v>
      </c>
      <c r="R20" s="9">
        <f t="shared" si="7"/>
        <v>0.11257373675363426</v>
      </c>
      <c r="S20" s="10">
        <f t="shared" si="7"/>
        <v>0.059341194567807204</v>
      </c>
      <c r="T20" s="25">
        <f t="shared" si="8"/>
        <v>0.11852233010487989</v>
      </c>
      <c r="U20" s="25">
        <f t="shared" si="26"/>
        <v>1.4519947364998371</v>
      </c>
      <c r="V20" s="26">
        <f t="shared" si="9"/>
        <v>9250.658466240462</v>
      </c>
      <c r="W20" s="27">
        <f t="shared" si="10"/>
        <v>5748.0926801481855</v>
      </c>
      <c r="X20" s="28">
        <f t="shared" si="11"/>
        <v>0.046950847085605964</v>
      </c>
      <c r="Y20" s="25">
        <f t="shared" si="27"/>
        <v>0.046950847085605964</v>
      </c>
      <c r="Z20" s="29">
        <f t="shared" si="12"/>
        <v>87.30892530642926</v>
      </c>
      <c r="AA20" s="30">
        <f t="shared" si="13"/>
        <v>87.30892530642926</v>
      </c>
      <c r="AB20" s="15">
        <f t="shared" si="14"/>
        <v>96.45</v>
      </c>
      <c r="AC20" s="16">
        <f t="shared" si="28"/>
        <v>9</v>
      </c>
      <c r="AD20" s="17">
        <f t="shared" si="15"/>
        <v>6</v>
      </c>
      <c r="AE20" s="18">
        <f t="shared" si="16"/>
        <v>10</v>
      </c>
      <c r="AF20" s="19" t="str">
        <f t="shared" si="17"/>
        <v>J</v>
      </c>
      <c r="AG20" s="20" t="str">
        <f t="shared" si="18"/>
        <v>6</v>
      </c>
      <c r="AH20" s="21" t="str">
        <f t="shared" si="19"/>
        <v>k</v>
      </c>
      <c r="AI20" s="22">
        <f t="shared" si="20"/>
        <v>183.4</v>
      </c>
      <c r="AJ20" s="16">
        <f t="shared" si="29"/>
        <v>9</v>
      </c>
      <c r="AK20" s="17">
        <f t="shared" si="21"/>
        <v>1.5</v>
      </c>
      <c r="AL20" s="18">
        <f t="shared" si="22"/>
        <v>16</v>
      </c>
      <c r="AM20" s="19" t="str">
        <f t="shared" si="23"/>
        <v>J</v>
      </c>
      <c r="AN20" s="20" t="str">
        <f t="shared" si="24"/>
        <v>1</v>
      </c>
      <c r="AO20" s="21" t="str">
        <f t="shared" si="25"/>
        <v>q</v>
      </c>
    </row>
    <row r="21" spans="1:41" ht="18" thickBot="1" thickTop="1">
      <c r="A21" s="34" t="s">
        <v>33</v>
      </c>
      <c r="B21" s="57" t="s">
        <v>34</v>
      </c>
      <c r="C21" s="60" t="str">
        <f t="shared" si="0"/>
        <v>LH31se</v>
      </c>
      <c r="D21" s="42">
        <f t="shared" si="1"/>
        <v>77.86927719159642</v>
      </c>
      <c r="E21" s="43">
        <f t="shared" si="2"/>
        <v>257.86927719159644</v>
      </c>
      <c r="F21" s="46">
        <f t="shared" si="3"/>
        <v>14763.486876155852</v>
      </c>
      <c r="G21" s="47">
        <f t="shared" si="4"/>
        <v>9173.605441817135</v>
      </c>
      <c r="H21" s="31">
        <v>18</v>
      </c>
      <c r="I21" s="32">
        <v>50</v>
      </c>
      <c r="J21" s="32">
        <v>0</v>
      </c>
      <c r="K21" s="33" t="s">
        <v>11</v>
      </c>
      <c r="L21" s="31">
        <v>47</v>
      </c>
      <c r="M21" s="32">
        <v>33</v>
      </c>
      <c r="N21" s="32">
        <v>0</v>
      </c>
      <c r="O21" s="33" t="s">
        <v>12</v>
      </c>
      <c r="P21" s="7">
        <f t="shared" si="5"/>
        <v>-18.833333333333332</v>
      </c>
      <c r="Q21" s="8">
        <f t="shared" si="6"/>
        <v>47.55</v>
      </c>
      <c r="R21" s="9">
        <f t="shared" si="7"/>
        <v>-0.3287036757922654</v>
      </c>
      <c r="S21" s="10">
        <f t="shared" si="7"/>
        <v>0.8299040593233037</v>
      </c>
      <c r="T21" s="25">
        <f t="shared" si="8"/>
        <v>-0.6790727548946454</v>
      </c>
      <c r="U21" s="25">
        <f t="shared" si="26"/>
        <v>2.317295067674753</v>
      </c>
      <c r="V21" s="26">
        <f t="shared" si="9"/>
        <v>14763.486876155852</v>
      </c>
      <c r="W21" s="27">
        <f t="shared" si="10"/>
        <v>9173.605441817135</v>
      </c>
      <c r="X21" s="28">
        <f t="shared" si="11"/>
        <v>0.21014283396235894</v>
      </c>
      <c r="Y21" s="25">
        <f t="shared" si="27"/>
        <v>0.21014283396235894</v>
      </c>
      <c r="Z21" s="29">
        <f t="shared" si="12"/>
        <v>77.86927719159642</v>
      </c>
      <c r="AA21" s="30">
        <f t="shared" si="13"/>
        <v>77.86927719159642</v>
      </c>
      <c r="AB21" s="15">
        <f t="shared" si="14"/>
        <v>71.16666666666667</v>
      </c>
      <c r="AC21" s="16">
        <f t="shared" si="28"/>
        <v>7</v>
      </c>
      <c r="AD21" s="17">
        <f t="shared" si="15"/>
        <v>1</v>
      </c>
      <c r="AE21" s="18">
        <f t="shared" si="16"/>
        <v>4</v>
      </c>
      <c r="AF21" s="19" t="str">
        <f t="shared" si="17"/>
        <v>H</v>
      </c>
      <c r="AG21" s="20" t="str">
        <f t="shared" si="18"/>
        <v>1</v>
      </c>
      <c r="AH21" s="21" t="str">
        <f t="shared" si="19"/>
        <v>e</v>
      </c>
      <c r="AI21" s="22">
        <f t="shared" si="20"/>
        <v>227.55</v>
      </c>
      <c r="AJ21" s="16">
        <f t="shared" si="29"/>
        <v>11</v>
      </c>
      <c r="AK21" s="17">
        <f t="shared" si="21"/>
        <v>3.5</v>
      </c>
      <c r="AL21" s="18">
        <f t="shared" si="22"/>
        <v>18</v>
      </c>
      <c r="AM21" s="19" t="str">
        <f t="shared" si="23"/>
        <v>L</v>
      </c>
      <c r="AN21" s="20" t="str">
        <f t="shared" si="24"/>
        <v>3</v>
      </c>
      <c r="AO21" s="21" t="str">
        <f t="shared" si="25"/>
        <v>s</v>
      </c>
    </row>
    <row r="22" spans="1:41" ht="18" thickBot="1" thickTop="1">
      <c r="A22" s="34" t="s">
        <v>35</v>
      </c>
      <c r="B22" s="57" t="s">
        <v>36</v>
      </c>
      <c r="C22" s="60" t="str">
        <f>IF(D22&lt;&gt;"",AM22&amp;AF22&amp;AN22&amp;AG22&amp;AO22&amp;AH22,"")</f>
        <v>AH46de</v>
      </c>
      <c r="D22" s="42">
        <f>IF(F22="","",IF(ISERR(AA22),"  N/A  ",AA22))</f>
        <v>258.53776848170867</v>
      </c>
      <c r="E22" s="43">
        <f t="shared" si="2"/>
        <v>78.53776848170867</v>
      </c>
      <c r="F22" s="46">
        <f>IF(H22+I22+J22+L22+M22+N22&gt;0,V22,"")</f>
        <v>10881.484165241927</v>
      </c>
      <c r="G22" s="47">
        <f t="shared" si="4"/>
        <v>6761.440789068003</v>
      </c>
      <c r="H22" s="31">
        <v>13</v>
      </c>
      <c r="I22" s="32">
        <v>48</v>
      </c>
      <c r="J22" s="32">
        <v>0</v>
      </c>
      <c r="K22" s="33" t="s">
        <v>11</v>
      </c>
      <c r="L22" s="31">
        <v>171</v>
      </c>
      <c r="M22" s="32">
        <v>45</v>
      </c>
      <c r="N22" s="32">
        <v>0</v>
      </c>
      <c r="O22" s="33" t="s">
        <v>7</v>
      </c>
      <c r="P22" s="7">
        <f>(H22+(I22/60)+(J22/3600))*IF(K22="N",1,-1)</f>
        <v>-13.8</v>
      </c>
      <c r="Q22" s="8">
        <f>((L22)+(M22/60)+(N22/3600))*IF(O22="E",1,-1)</f>
        <v>-171.75</v>
      </c>
      <c r="R22" s="9">
        <f t="shared" si="7"/>
        <v>-0.24085543677521748</v>
      </c>
      <c r="S22" s="10">
        <f t="shared" si="7"/>
        <v>-2.997602990300261</v>
      </c>
      <c r="T22" s="25">
        <f>SIN($R$5)*SIN(R22)+COS($R$5)*COS(R22)*COS(S22-$S$5)</f>
        <v>-0.1367450213377781</v>
      </c>
      <c r="U22" s="25">
        <f t="shared" si="26"/>
        <v>1.7079711450701502</v>
      </c>
      <c r="V22" s="26">
        <f t="shared" si="9"/>
        <v>10881.484165241927</v>
      </c>
      <c r="W22" s="27">
        <f t="shared" si="10"/>
        <v>6761.440789068003</v>
      </c>
      <c r="X22" s="28">
        <f>(SIN(R22)-SIN($R$5)*T22)/(COS($R$5)*SIN(U22))</f>
        <v>-0.19872194011032793</v>
      </c>
      <c r="Y22" s="25">
        <f t="shared" si="27"/>
        <v>-0.19872194011032793</v>
      </c>
      <c r="Z22" s="29">
        <f t="shared" si="12"/>
        <v>101.46223151829135</v>
      </c>
      <c r="AA22" s="30">
        <f t="shared" si="13"/>
        <v>258.53776848170867</v>
      </c>
      <c r="AB22" s="15">
        <f>90+P22</f>
        <v>76.2</v>
      </c>
      <c r="AC22" s="16">
        <f t="shared" si="28"/>
        <v>7</v>
      </c>
      <c r="AD22" s="17">
        <f>INT(AB22-(10*AC22))</f>
        <v>6</v>
      </c>
      <c r="AE22" s="18">
        <f>INT(24*(AB22-(10*AC22)-AD22))</f>
        <v>4</v>
      </c>
      <c r="AF22" s="19" t="str">
        <f>CHAR(AC22+CODE("A"))</f>
        <v>H</v>
      </c>
      <c r="AG22" s="20" t="str">
        <f>CHAR(AD22+CODE("0"))</f>
        <v>6</v>
      </c>
      <c r="AH22" s="21" t="str">
        <f>CHAR(AE22+CODE("a"))</f>
        <v>e</v>
      </c>
      <c r="AI22" s="22">
        <f>180+Q22</f>
        <v>8.25</v>
      </c>
      <c r="AJ22" s="16">
        <f t="shared" si="29"/>
        <v>0</v>
      </c>
      <c r="AK22" s="17">
        <f>INT(AI22-(20*AJ22))/2</f>
        <v>4</v>
      </c>
      <c r="AL22" s="18">
        <f>INT((MOD(INT(AI22),2)+(AI22-((20*AJ22)+(2*AK22))))*12)</f>
        <v>3</v>
      </c>
      <c r="AM22" s="19" t="str">
        <f>CHAR(AJ22+CODE("A"))</f>
        <v>A</v>
      </c>
      <c r="AN22" s="20" t="str">
        <f>CHAR(AK22+CODE("0"))</f>
        <v>4</v>
      </c>
      <c r="AO22" s="21" t="str">
        <f>CHAR(AL22+CODE("a"))</f>
        <v>d</v>
      </c>
    </row>
    <row r="23" spans="1:41" ht="18" thickBot="1" thickTop="1">
      <c r="A23" s="34" t="s">
        <v>37</v>
      </c>
      <c r="B23" s="57" t="s">
        <v>38</v>
      </c>
      <c r="C23" s="60" t="str">
        <f t="shared" si="0"/>
        <v>KJ60eh</v>
      </c>
      <c r="D23" s="42">
        <f t="shared" si="1"/>
        <v>72.5335752000274</v>
      </c>
      <c r="E23" s="43">
        <f t="shared" si="2"/>
        <v>252.5335752000274</v>
      </c>
      <c r="F23" s="46">
        <f t="shared" si="3"/>
        <v>12115.306579612758</v>
      </c>
      <c r="G23" s="47">
        <f t="shared" si="4"/>
        <v>7528.102493694747</v>
      </c>
      <c r="H23" s="31">
        <v>0</v>
      </c>
      <c r="I23" s="32">
        <v>19</v>
      </c>
      <c r="J23" s="32">
        <v>0</v>
      </c>
      <c r="K23" s="33" t="s">
        <v>5</v>
      </c>
      <c r="L23" s="31">
        <v>32</v>
      </c>
      <c r="M23" s="32">
        <v>25</v>
      </c>
      <c r="N23" s="32">
        <v>0</v>
      </c>
      <c r="O23" s="33" t="s">
        <v>12</v>
      </c>
      <c r="P23" s="7">
        <f t="shared" si="5"/>
        <v>0.31666666666666665</v>
      </c>
      <c r="Q23" s="8">
        <f t="shared" si="6"/>
        <v>32.416666666666664</v>
      </c>
      <c r="R23" s="9">
        <f t="shared" si="7"/>
        <v>0.00552687596464871</v>
      </c>
      <c r="S23" s="10">
        <f t="shared" si="7"/>
        <v>0.5657775658548284</v>
      </c>
      <c r="T23" s="25">
        <f t="shared" si="8"/>
        <v>-0.3248348494120094</v>
      </c>
      <c r="U23" s="25">
        <f t="shared" si="26"/>
        <v>1.901633429542106</v>
      </c>
      <c r="V23" s="26">
        <f t="shared" si="9"/>
        <v>12115.306579612758</v>
      </c>
      <c r="W23" s="27">
        <f t="shared" si="10"/>
        <v>7528.102493694747</v>
      </c>
      <c r="X23" s="28">
        <f t="shared" si="11"/>
        <v>0.3001468718830321</v>
      </c>
      <c r="Y23" s="25">
        <f t="shared" si="27"/>
        <v>0.3001468718830321</v>
      </c>
      <c r="Z23" s="29">
        <f t="shared" si="12"/>
        <v>72.5335752000274</v>
      </c>
      <c r="AA23" s="30">
        <f t="shared" si="13"/>
        <v>72.5335752000274</v>
      </c>
      <c r="AB23" s="15">
        <f t="shared" si="14"/>
        <v>90.31666666666666</v>
      </c>
      <c r="AC23" s="16">
        <f t="shared" si="28"/>
        <v>9</v>
      </c>
      <c r="AD23" s="17">
        <f t="shared" si="15"/>
        <v>0</v>
      </c>
      <c r="AE23" s="18">
        <f t="shared" si="16"/>
        <v>7</v>
      </c>
      <c r="AF23" s="19" t="str">
        <f t="shared" si="17"/>
        <v>J</v>
      </c>
      <c r="AG23" s="20" t="str">
        <f t="shared" si="18"/>
        <v>0</v>
      </c>
      <c r="AH23" s="21" t="str">
        <f t="shared" si="19"/>
        <v>h</v>
      </c>
      <c r="AI23" s="22">
        <f t="shared" si="20"/>
        <v>212.41666666666666</v>
      </c>
      <c r="AJ23" s="16">
        <f t="shared" si="29"/>
        <v>10</v>
      </c>
      <c r="AK23" s="17">
        <f t="shared" si="21"/>
        <v>6</v>
      </c>
      <c r="AL23" s="18">
        <f t="shared" si="22"/>
        <v>4</v>
      </c>
      <c r="AM23" s="19" t="str">
        <f t="shared" si="23"/>
        <v>K</v>
      </c>
      <c r="AN23" s="20" t="str">
        <f t="shared" si="24"/>
        <v>6</v>
      </c>
      <c r="AO23" s="21" t="str">
        <f t="shared" si="25"/>
        <v>e</v>
      </c>
    </row>
    <row r="24" spans="1:41" ht="18" thickBot="1" thickTop="1">
      <c r="A24" s="34" t="s">
        <v>39</v>
      </c>
      <c r="B24" s="57" t="s">
        <v>40</v>
      </c>
      <c r="C24" s="60" t="str">
        <f t="shared" si="0"/>
        <v>KI88kn</v>
      </c>
      <c r="D24" s="42">
        <f t="shared" si="1"/>
        <v>70.53772110811111</v>
      </c>
      <c r="E24" s="43">
        <f t="shared" si="2"/>
        <v>250.5377211081111</v>
      </c>
      <c r="F24" s="46">
        <f t="shared" si="3"/>
        <v>12609.969666855903</v>
      </c>
      <c r="G24" s="47">
        <f t="shared" si="4"/>
        <v>7835.471885970818</v>
      </c>
      <c r="H24" s="31">
        <v>1</v>
      </c>
      <c r="I24" s="32">
        <v>25</v>
      </c>
      <c r="J24" s="32">
        <v>0</v>
      </c>
      <c r="K24" s="33" t="s">
        <v>11</v>
      </c>
      <c r="L24" s="31">
        <v>36</v>
      </c>
      <c r="M24" s="32">
        <v>55</v>
      </c>
      <c r="N24" s="32">
        <v>0</v>
      </c>
      <c r="O24" s="33" t="s">
        <v>12</v>
      </c>
      <c r="P24" s="7">
        <f t="shared" si="5"/>
        <v>-1.4166666666666667</v>
      </c>
      <c r="Q24" s="8">
        <f t="shared" si="6"/>
        <v>36.916666666666664</v>
      </c>
      <c r="R24" s="9">
        <f t="shared" si="7"/>
        <v>-0.024725497736586336</v>
      </c>
      <c r="S24" s="10">
        <f t="shared" si="7"/>
        <v>0.6443173821945732</v>
      </c>
      <c r="T24" s="25">
        <f t="shared" si="8"/>
        <v>-0.3972148715998365</v>
      </c>
      <c r="U24" s="25">
        <f t="shared" si="26"/>
        <v>1.979276356436337</v>
      </c>
      <c r="V24" s="26">
        <f t="shared" si="9"/>
        <v>12609.969666855903</v>
      </c>
      <c r="W24" s="27">
        <f t="shared" si="10"/>
        <v>7835.471885970818</v>
      </c>
      <c r="X24" s="28">
        <f t="shared" si="11"/>
        <v>0.33318619180931747</v>
      </c>
      <c r="Y24" s="25">
        <f t="shared" si="27"/>
        <v>0.33318619180931747</v>
      </c>
      <c r="Z24" s="29">
        <f t="shared" si="12"/>
        <v>70.53772110811111</v>
      </c>
      <c r="AA24" s="30">
        <f t="shared" si="13"/>
        <v>70.53772110811111</v>
      </c>
      <c r="AB24" s="15">
        <f t="shared" si="14"/>
        <v>88.58333333333333</v>
      </c>
      <c r="AC24" s="16">
        <f t="shared" si="28"/>
        <v>8</v>
      </c>
      <c r="AD24" s="17">
        <f t="shared" si="15"/>
        <v>8</v>
      </c>
      <c r="AE24" s="18">
        <f t="shared" si="16"/>
        <v>13</v>
      </c>
      <c r="AF24" s="19" t="str">
        <f t="shared" si="17"/>
        <v>I</v>
      </c>
      <c r="AG24" s="20" t="str">
        <f t="shared" si="18"/>
        <v>8</v>
      </c>
      <c r="AH24" s="21" t="str">
        <f t="shared" si="19"/>
        <v>n</v>
      </c>
      <c r="AI24" s="22">
        <f t="shared" si="20"/>
        <v>216.91666666666666</v>
      </c>
      <c r="AJ24" s="16">
        <f t="shared" si="29"/>
        <v>10</v>
      </c>
      <c r="AK24" s="17">
        <f t="shared" si="21"/>
        <v>8</v>
      </c>
      <c r="AL24" s="18">
        <f t="shared" si="22"/>
        <v>10</v>
      </c>
      <c r="AM24" s="19" t="str">
        <f t="shared" si="23"/>
        <v>K</v>
      </c>
      <c r="AN24" s="20" t="str">
        <f t="shared" si="24"/>
        <v>8</v>
      </c>
      <c r="AO24" s="21" t="str">
        <f t="shared" si="25"/>
        <v>k</v>
      </c>
    </row>
    <row r="25" spans="1:41" ht="18" thickBot="1" thickTop="1">
      <c r="A25" s="34" t="s">
        <v>41</v>
      </c>
      <c r="B25" s="57" t="s">
        <v>42</v>
      </c>
      <c r="C25" s="60" t="str">
        <f>IF(D25&lt;&gt;"",AM25&amp;AF25&amp;AN25&amp;AG25&amp;AO25&amp;AH25,"")</f>
        <v>IK14gq</v>
      </c>
      <c r="D25" s="42">
        <f>IF(F25="","",IF(ISERR(AA25),"  N/A  ",AA25))</f>
        <v>94.257449327147</v>
      </c>
      <c r="E25" s="43">
        <f t="shared" si="2"/>
        <v>274.257449327147</v>
      </c>
      <c r="F25" s="46">
        <f>IF(H25+I25+J25+L25+M25+N25&gt;0,V25,"")</f>
        <v>6907.604815174552</v>
      </c>
      <c r="G25" s="47">
        <f t="shared" si="4"/>
        <v>4292.186639509332</v>
      </c>
      <c r="H25" s="31">
        <v>14</v>
      </c>
      <c r="I25" s="32">
        <v>40</v>
      </c>
      <c r="J25" s="32">
        <v>0</v>
      </c>
      <c r="K25" s="33" t="s">
        <v>5</v>
      </c>
      <c r="L25" s="31">
        <v>17</v>
      </c>
      <c r="M25" s="32">
        <v>28</v>
      </c>
      <c r="N25" s="32">
        <v>0</v>
      </c>
      <c r="O25" s="33" t="s">
        <v>7</v>
      </c>
      <c r="P25" s="7">
        <f>(H25+(I25/60)+(J25/3600))*IF(K25="N",1,-1)</f>
        <v>14.666666666666666</v>
      </c>
      <c r="Q25" s="8">
        <f>((L25)+(M25/60)+(N25/3600))*IF(O25="E",1,-1)</f>
        <v>-17.466666666666665</v>
      </c>
      <c r="R25" s="9">
        <f t="shared" si="7"/>
        <v>0.255981623625835</v>
      </c>
      <c r="S25" s="10">
        <f t="shared" si="7"/>
        <v>-0.3048508426816762</v>
      </c>
      <c r="T25" s="25">
        <f>SIN($R$5)*SIN(R25)+COS($R$5)*COS(R25)*COS(S25-$S$5)</f>
        <v>0.4675968783697522</v>
      </c>
      <c r="U25" s="25">
        <f t="shared" si="26"/>
        <v>1.0842261521228302</v>
      </c>
      <c r="V25" s="26">
        <f t="shared" si="9"/>
        <v>6907.604815174552</v>
      </c>
      <c r="W25" s="27">
        <f t="shared" si="10"/>
        <v>4292.186639509332</v>
      </c>
      <c r="X25" s="28">
        <f>(SIN(R25)-SIN($R$5)*T25)/(COS($R$5)*SIN(U25))</f>
        <v>-0.0742381473364731</v>
      </c>
      <c r="Y25" s="25">
        <f t="shared" si="27"/>
        <v>-0.0742381473364731</v>
      </c>
      <c r="Z25" s="29">
        <f t="shared" si="12"/>
        <v>94.257449327147</v>
      </c>
      <c r="AA25" s="30">
        <f t="shared" si="13"/>
        <v>94.257449327147</v>
      </c>
      <c r="AB25" s="15">
        <f>90+P25</f>
        <v>104.66666666666667</v>
      </c>
      <c r="AC25" s="16">
        <f t="shared" si="28"/>
        <v>10</v>
      </c>
      <c r="AD25" s="17">
        <f>INT(AB25-(10*AC25))</f>
        <v>4</v>
      </c>
      <c r="AE25" s="18">
        <f>INT(24*(AB25-(10*AC25)-AD25))</f>
        <v>16</v>
      </c>
      <c r="AF25" s="19" t="str">
        <f>CHAR(AC25+CODE("A"))</f>
        <v>K</v>
      </c>
      <c r="AG25" s="20" t="str">
        <f>CHAR(AD25+CODE("0"))</f>
        <v>4</v>
      </c>
      <c r="AH25" s="21" t="str">
        <f>CHAR(AE25+CODE("a"))</f>
        <v>q</v>
      </c>
      <c r="AI25" s="22">
        <f>180+Q25</f>
        <v>162.53333333333333</v>
      </c>
      <c r="AJ25" s="16">
        <f t="shared" si="29"/>
        <v>8</v>
      </c>
      <c r="AK25" s="17">
        <f>INT(AI25-(20*AJ25))/2</f>
        <v>1</v>
      </c>
      <c r="AL25" s="18">
        <f>INT((MOD(INT(AI25),2)+(AI25-((20*AJ25)+(2*AK25))))*12)</f>
        <v>6</v>
      </c>
      <c r="AM25" s="19" t="str">
        <f>CHAR(AJ25+CODE("A"))</f>
        <v>I</v>
      </c>
      <c r="AN25" s="20" t="str">
        <f>CHAR(AK25+CODE("0"))</f>
        <v>1</v>
      </c>
      <c r="AO25" s="21" t="str">
        <f>CHAR(AL25+CODE("a"))</f>
        <v>g</v>
      </c>
    </row>
    <row r="26" spans="1:41" ht="18" thickBot="1" thickTop="1">
      <c r="A26" s="34" t="s">
        <v>43</v>
      </c>
      <c r="B26" s="57" t="s">
        <v>44</v>
      </c>
      <c r="C26" s="60" t="str">
        <f>IF(D26&lt;&gt;"",AM26&amp;AF26&amp;AN26&amp;AG26&amp;AO26&amp;AH26,"")</f>
        <v>FK18oa</v>
      </c>
      <c r="D26" s="42">
        <f>IF(F26="","",IF(ISERR(AA26),"  N/A  ",AA26))</f>
        <v>164.46108937175862</v>
      </c>
      <c r="E26" s="43">
        <f t="shared" si="2"/>
        <v>344.4610893717586</v>
      </c>
      <c r="F26" s="46">
        <f>IF(H26+I26+J26+L26+M26+N26&gt;0,V26,"")</f>
        <v>2565.447609596004</v>
      </c>
      <c r="G26" s="47">
        <f t="shared" si="4"/>
        <v>1594.0952397970773</v>
      </c>
      <c r="H26" s="31">
        <v>18</v>
      </c>
      <c r="I26" s="32">
        <v>0</v>
      </c>
      <c r="J26" s="32">
        <v>0</v>
      </c>
      <c r="K26" s="33" t="s">
        <v>5</v>
      </c>
      <c r="L26" s="31">
        <v>76</v>
      </c>
      <c r="M26" s="32">
        <v>48</v>
      </c>
      <c r="N26" s="32">
        <v>0</v>
      </c>
      <c r="O26" s="33" t="s">
        <v>7</v>
      </c>
      <c r="P26" s="7">
        <f>(H26+(I26/60)+(J26/3600))*IF(K26="N",1,-1)</f>
        <v>18</v>
      </c>
      <c r="Q26" s="8">
        <f>((L26)+(M26/60)+(N26/3600))*IF(O26="E",1,-1)</f>
        <v>-76.8</v>
      </c>
      <c r="R26" s="9">
        <f t="shared" si="7"/>
        <v>0.3141592653589793</v>
      </c>
      <c r="S26" s="10">
        <f t="shared" si="7"/>
        <v>-1.340412865531645</v>
      </c>
      <c r="T26" s="25">
        <f>SIN($R$5)*SIN(R26)+COS($R$5)*COS(R26)*COS(S26-$S$5)</f>
        <v>0.920015686892693</v>
      </c>
      <c r="U26" s="25">
        <f t="shared" si="26"/>
        <v>0.4026758137805688</v>
      </c>
      <c r="V26" s="26">
        <f t="shared" si="9"/>
        <v>2565.447609596004</v>
      </c>
      <c r="W26" s="27">
        <f t="shared" si="10"/>
        <v>1594.0952397970773</v>
      </c>
      <c r="X26" s="28">
        <f>(SIN(R26)-SIN($R$5)*T26)/(COS($R$5)*SIN(U26))</f>
        <v>-0.9634487444627787</v>
      </c>
      <c r="Y26" s="25">
        <f t="shared" si="27"/>
        <v>-0.9634487444627787</v>
      </c>
      <c r="Z26" s="29">
        <f t="shared" si="12"/>
        <v>164.46108937175862</v>
      </c>
      <c r="AA26" s="30">
        <f t="shared" si="13"/>
        <v>164.46108937175862</v>
      </c>
      <c r="AB26" s="15">
        <f>90+P26</f>
        <v>108</v>
      </c>
      <c r="AC26" s="16">
        <f t="shared" si="28"/>
        <v>10</v>
      </c>
      <c r="AD26" s="17">
        <f>INT(AB26-(10*AC26))</f>
        <v>8</v>
      </c>
      <c r="AE26" s="18">
        <f>INT(24*(AB26-(10*AC26)-AD26))</f>
        <v>0</v>
      </c>
      <c r="AF26" s="19" t="str">
        <f>CHAR(AC26+CODE("A"))</f>
        <v>K</v>
      </c>
      <c r="AG26" s="20" t="str">
        <f>CHAR(AD26+CODE("0"))</f>
        <v>8</v>
      </c>
      <c r="AH26" s="21" t="str">
        <f>CHAR(AE26+CODE("a"))</f>
        <v>a</v>
      </c>
      <c r="AI26" s="22">
        <f>180+Q26</f>
        <v>103.2</v>
      </c>
      <c r="AJ26" s="16">
        <f t="shared" si="29"/>
        <v>5</v>
      </c>
      <c r="AK26" s="17">
        <f>INT(AI26-(20*AJ26))/2</f>
        <v>1.5</v>
      </c>
      <c r="AL26" s="18">
        <f>INT((MOD(INT(AI26),2)+(AI26-((20*AJ26)+(2*AK26))))*12)</f>
        <v>14</v>
      </c>
      <c r="AM26" s="19" t="str">
        <f>CHAR(AJ26+CODE("A"))</f>
        <v>F</v>
      </c>
      <c r="AN26" s="20" t="str">
        <f>CHAR(AK26+CODE("0"))</f>
        <v>1</v>
      </c>
      <c r="AO26" s="21" t="str">
        <f>CHAR(AL26+CODE("a"))</f>
        <v>o</v>
      </c>
    </row>
    <row r="27" spans="1:41" ht="18" thickBot="1" thickTop="1">
      <c r="A27" s="34" t="s">
        <v>45</v>
      </c>
      <c r="B27" s="57" t="s">
        <v>46</v>
      </c>
      <c r="C27" s="60" t="str">
        <f t="shared" si="0"/>
        <v>JM16mu</v>
      </c>
      <c r="D27" s="42">
        <f t="shared" si="1"/>
        <v>62.175518517138634</v>
      </c>
      <c r="E27" s="43">
        <f t="shared" si="2"/>
        <v>242.17551851713864</v>
      </c>
      <c r="F27" s="46">
        <f t="shared" si="3"/>
        <v>7177.6819722599375</v>
      </c>
      <c r="G27" s="47">
        <f t="shared" si="4"/>
        <v>4460.004804603547</v>
      </c>
      <c r="H27" s="31">
        <v>36</v>
      </c>
      <c r="I27" s="32">
        <v>50</v>
      </c>
      <c r="J27" s="32">
        <v>0</v>
      </c>
      <c r="K27" s="33" t="s">
        <v>5</v>
      </c>
      <c r="L27" s="31">
        <v>3</v>
      </c>
      <c r="M27" s="32">
        <v>0</v>
      </c>
      <c r="N27" s="32">
        <v>0</v>
      </c>
      <c r="O27" s="33" t="s">
        <v>12</v>
      </c>
      <c r="P27" s="7">
        <f t="shared" si="5"/>
        <v>36.833333333333336</v>
      </c>
      <c r="Q27" s="8">
        <f t="shared" si="6"/>
        <v>3</v>
      </c>
      <c r="R27" s="9">
        <f t="shared" si="7"/>
        <v>0.6428629411512448</v>
      </c>
      <c r="S27" s="10">
        <f t="shared" si="7"/>
        <v>0.05235987755982989</v>
      </c>
      <c r="T27" s="25">
        <f t="shared" si="8"/>
        <v>0.42971626913781846</v>
      </c>
      <c r="U27" s="25">
        <f t="shared" si="26"/>
        <v>1.126617795049433</v>
      </c>
      <c r="V27" s="26">
        <f t="shared" si="9"/>
        <v>7177.6819722599375</v>
      </c>
      <c r="W27" s="27">
        <f t="shared" si="10"/>
        <v>4460.004804603547</v>
      </c>
      <c r="X27" s="28">
        <f t="shared" si="11"/>
        <v>0.46676456370856767</v>
      </c>
      <c r="Y27" s="25">
        <f t="shared" si="27"/>
        <v>0.46676456370856767</v>
      </c>
      <c r="Z27" s="29">
        <f t="shared" si="12"/>
        <v>62.175518517138634</v>
      </c>
      <c r="AA27" s="30">
        <f t="shared" si="13"/>
        <v>62.175518517138634</v>
      </c>
      <c r="AB27" s="15">
        <f t="shared" si="14"/>
        <v>126.83333333333334</v>
      </c>
      <c r="AC27" s="16">
        <f t="shared" si="28"/>
        <v>12</v>
      </c>
      <c r="AD27" s="17">
        <f t="shared" si="15"/>
        <v>6</v>
      </c>
      <c r="AE27" s="18">
        <f t="shared" si="16"/>
        <v>20</v>
      </c>
      <c r="AF27" s="19" t="str">
        <f t="shared" si="17"/>
        <v>M</v>
      </c>
      <c r="AG27" s="20" t="str">
        <f t="shared" si="18"/>
        <v>6</v>
      </c>
      <c r="AH27" s="21" t="str">
        <f t="shared" si="19"/>
        <v>u</v>
      </c>
      <c r="AI27" s="22">
        <f t="shared" si="20"/>
        <v>183</v>
      </c>
      <c r="AJ27" s="16">
        <f t="shared" si="29"/>
        <v>9</v>
      </c>
      <c r="AK27" s="17">
        <f t="shared" si="21"/>
        <v>1.5</v>
      </c>
      <c r="AL27" s="18">
        <f t="shared" si="22"/>
        <v>12</v>
      </c>
      <c r="AM27" s="19" t="str">
        <f t="shared" si="23"/>
        <v>J</v>
      </c>
      <c r="AN27" s="20" t="str">
        <f t="shared" si="24"/>
        <v>1</v>
      </c>
      <c r="AO27" s="21" t="str">
        <f t="shared" si="25"/>
        <v>m</v>
      </c>
    </row>
    <row r="28" spans="1:41" ht="18" thickBot="1" thickTop="1">
      <c r="A28" s="34" t="s">
        <v>47</v>
      </c>
      <c r="B28" s="57" t="s">
        <v>48</v>
      </c>
      <c r="C28" s="60" t="str">
        <f t="shared" si="0"/>
        <v>JN75xt</v>
      </c>
      <c r="D28" s="42">
        <f t="shared" si="1"/>
        <v>48.11406319954161</v>
      </c>
      <c r="E28" s="43">
        <f t="shared" si="2"/>
        <v>228.11406319954162</v>
      </c>
      <c r="F28" s="46">
        <f t="shared" si="3"/>
        <v>7518.587928406852</v>
      </c>
      <c r="G28" s="47">
        <f t="shared" si="4"/>
        <v>4671.833945015363</v>
      </c>
      <c r="H28" s="31">
        <v>45</v>
      </c>
      <c r="I28" s="32">
        <v>48</v>
      </c>
      <c r="J28" s="32">
        <v>0</v>
      </c>
      <c r="K28" s="33" t="s">
        <v>5</v>
      </c>
      <c r="L28" s="31">
        <v>15</v>
      </c>
      <c r="M28" s="32">
        <v>58</v>
      </c>
      <c r="N28" s="32">
        <v>0</v>
      </c>
      <c r="O28" s="33" t="s">
        <v>12</v>
      </c>
      <c r="P28" s="7">
        <f t="shared" si="5"/>
        <v>45.8</v>
      </c>
      <c r="Q28" s="8">
        <f t="shared" si="6"/>
        <v>15.966666666666667</v>
      </c>
      <c r="R28" s="9">
        <f t="shared" si="7"/>
        <v>0.7993607974134029</v>
      </c>
      <c r="S28" s="10">
        <f t="shared" si="7"/>
        <v>0.2786709039017613</v>
      </c>
      <c r="T28" s="25">
        <f t="shared" si="8"/>
        <v>0.380807568837982</v>
      </c>
      <c r="U28" s="25">
        <f t="shared" si="26"/>
        <v>1.180126813436957</v>
      </c>
      <c r="V28" s="26">
        <f t="shared" si="9"/>
        <v>7518.587928406852</v>
      </c>
      <c r="W28" s="27">
        <f t="shared" si="10"/>
        <v>4671.833945015363</v>
      </c>
      <c r="X28" s="28">
        <f t="shared" si="11"/>
        <v>0.6676498447305366</v>
      </c>
      <c r="Y28" s="25">
        <f t="shared" si="27"/>
        <v>0.6676498447305366</v>
      </c>
      <c r="Z28" s="29">
        <f t="shared" si="12"/>
        <v>48.11406319954161</v>
      </c>
      <c r="AA28" s="30">
        <f t="shared" si="13"/>
        <v>48.11406319954161</v>
      </c>
      <c r="AB28" s="15">
        <f t="shared" si="14"/>
        <v>135.8</v>
      </c>
      <c r="AC28" s="16">
        <f t="shared" si="28"/>
        <v>13</v>
      </c>
      <c r="AD28" s="17">
        <f t="shared" si="15"/>
        <v>5</v>
      </c>
      <c r="AE28" s="18">
        <f t="shared" si="16"/>
        <v>19</v>
      </c>
      <c r="AF28" s="19" t="str">
        <f t="shared" si="17"/>
        <v>N</v>
      </c>
      <c r="AG28" s="20" t="str">
        <f t="shared" si="18"/>
        <v>5</v>
      </c>
      <c r="AH28" s="21" t="str">
        <f t="shared" si="19"/>
        <v>t</v>
      </c>
      <c r="AI28" s="22">
        <f t="shared" si="20"/>
        <v>195.96666666666667</v>
      </c>
      <c r="AJ28" s="16">
        <f t="shared" si="29"/>
        <v>9</v>
      </c>
      <c r="AK28" s="17">
        <f t="shared" si="21"/>
        <v>7.5</v>
      </c>
      <c r="AL28" s="18">
        <f t="shared" si="22"/>
        <v>23</v>
      </c>
      <c r="AM28" s="19" t="str">
        <f t="shared" si="23"/>
        <v>J</v>
      </c>
      <c r="AN28" s="20" t="str">
        <f t="shared" si="24"/>
        <v>7</v>
      </c>
      <c r="AO28" s="21" t="str">
        <f t="shared" si="25"/>
        <v>x</v>
      </c>
    </row>
    <row r="29" spans="1:41" ht="18" thickBot="1" thickTop="1">
      <c r="A29" s="34" t="s">
        <v>49</v>
      </c>
      <c r="B29" s="57" t="s">
        <v>50</v>
      </c>
      <c r="C29" s="60" t="str">
        <f t="shared" si="0"/>
        <v>JM75gv</v>
      </c>
      <c r="D29" s="42">
        <f t="shared" si="1"/>
        <v>57.25020828849724</v>
      </c>
      <c r="E29" s="43">
        <f t="shared" si="2"/>
        <v>237.25020828849725</v>
      </c>
      <c r="F29" s="46">
        <f t="shared" si="3"/>
        <v>8079.577516935721</v>
      </c>
      <c r="G29" s="47">
        <f t="shared" si="4"/>
        <v>5020.416714472275</v>
      </c>
      <c r="H29" s="31">
        <v>35</v>
      </c>
      <c r="I29" s="32">
        <v>54</v>
      </c>
      <c r="J29" s="32">
        <v>0</v>
      </c>
      <c r="K29" s="33" t="s">
        <v>5</v>
      </c>
      <c r="L29" s="31">
        <v>14</v>
      </c>
      <c r="M29" s="32">
        <v>31</v>
      </c>
      <c r="N29" s="32">
        <v>0</v>
      </c>
      <c r="O29" s="33" t="s">
        <v>12</v>
      </c>
      <c r="P29" s="7">
        <f t="shared" si="5"/>
        <v>35.9</v>
      </c>
      <c r="Q29" s="8">
        <f t="shared" si="6"/>
        <v>14.516666666666667</v>
      </c>
      <c r="R29" s="9">
        <f t="shared" si="7"/>
        <v>0.6265732014659643</v>
      </c>
      <c r="S29" s="10">
        <f t="shared" si="7"/>
        <v>0.25336362974784354</v>
      </c>
      <c r="T29" s="25">
        <f t="shared" si="8"/>
        <v>0.2980182547504404</v>
      </c>
      <c r="U29" s="25">
        <f t="shared" si="26"/>
        <v>1.2681804295927988</v>
      </c>
      <c r="V29" s="26">
        <f t="shared" si="9"/>
        <v>8079.577516935721</v>
      </c>
      <c r="W29" s="27">
        <f t="shared" si="10"/>
        <v>5020.416714472275</v>
      </c>
      <c r="X29" s="28">
        <f t="shared" si="11"/>
        <v>0.5409714139184151</v>
      </c>
      <c r="Y29" s="25">
        <f t="shared" si="27"/>
        <v>0.5409714139184151</v>
      </c>
      <c r="Z29" s="29">
        <f t="shared" si="12"/>
        <v>57.25020828849724</v>
      </c>
      <c r="AA29" s="30">
        <f t="shared" si="13"/>
        <v>57.25020828849724</v>
      </c>
      <c r="AB29" s="15">
        <f t="shared" si="14"/>
        <v>125.9</v>
      </c>
      <c r="AC29" s="16">
        <f t="shared" si="28"/>
        <v>12</v>
      </c>
      <c r="AD29" s="17">
        <f t="shared" si="15"/>
        <v>5</v>
      </c>
      <c r="AE29" s="18">
        <f t="shared" si="16"/>
        <v>21</v>
      </c>
      <c r="AF29" s="19" t="str">
        <f t="shared" si="17"/>
        <v>M</v>
      </c>
      <c r="AG29" s="20" t="str">
        <f t="shared" si="18"/>
        <v>5</v>
      </c>
      <c r="AH29" s="21" t="str">
        <f t="shared" si="19"/>
        <v>v</v>
      </c>
      <c r="AI29" s="22">
        <f t="shared" si="20"/>
        <v>194.51666666666668</v>
      </c>
      <c r="AJ29" s="16">
        <f t="shared" si="29"/>
        <v>9</v>
      </c>
      <c r="AK29" s="17">
        <f t="shared" si="21"/>
        <v>7</v>
      </c>
      <c r="AL29" s="18">
        <f t="shared" si="22"/>
        <v>6</v>
      </c>
      <c r="AM29" s="19" t="str">
        <f t="shared" si="23"/>
        <v>J</v>
      </c>
      <c r="AN29" s="20" t="str">
        <f t="shared" si="24"/>
        <v>7</v>
      </c>
      <c r="AO29" s="21" t="str">
        <f t="shared" si="25"/>
        <v>g</v>
      </c>
    </row>
    <row r="30" spans="1:41" ht="18" thickBot="1" thickTop="1">
      <c r="A30" s="34" t="s">
        <v>51</v>
      </c>
      <c r="B30" s="57" t="s">
        <v>52</v>
      </c>
      <c r="C30" s="60" t="str">
        <f t="shared" si="0"/>
        <v>KH44dn</v>
      </c>
      <c r="D30" s="42">
        <f t="shared" si="1"/>
        <v>88.34922932542544</v>
      </c>
      <c r="E30" s="43">
        <f t="shared" si="2"/>
        <v>268.3492293254254</v>
      </c>
      <c r="F30" s="46">
        <f t="shared" si="3"/>
        <v>12913.034742065674</v>
      </c>
      <c r="G30" s="47">
        <f t="shared" si="4"/>
        <v>8023.78779307941</v>
      </c>
      <c r="H30" s="31">
        <v>15</v>
      </c>
      <c r="I30" s="32">
        <v>25</v>
      </c>
      <c r="J30" s="32">
        <v>0</v>
      </c>
      <c r="K30" s="33" t="s">
        <v>11</v>
      </c>
      <c r="L30" s="31">
        <v>28</v>
      </c>
      <c r="M30" s="32">
        <v>17</v>
      </c>
      <c r="N30" s="32">
        <v>0</v>
      </c>
      <c r="O30" s="33" t="s">
        <v>12</v>
      </c>
      <c r="P30" s="7">
        <f t="shared" si="5"/>
        <v>-15.416666666666666</v>
      </c>
      <c r="Q30" s="8">
        <f t="shared" si="6"/>
        <v>28.283333333333335</v>
      </c>
      <c r="R30" s="9">
        <f t="shared" si="7"/>
        <v>-0.2690715930157925</v>
      </c>
      <c r="S30" s="10">
        <f t="shared" si="7"/>
        <v>0.49363729010572954</v>
      </c>
      <c r="T30" s="25">
        <f t="shared" si="8"/>
        <v>-0.44040479367790186</v>
      </c>
      <c r="U30" s="25">
        <f t="shared" si="26"/>
        <v>2.026845823585885</v>
      </c>
      <c r="V30" s="26">
        <f t="shared" si="9"/>
        <v>12913.034742065674</v>
      </c>
      <c r="W30" s="27">
        <f t="shared" si="10"/>
        <v>8023.78779307941</v>
      </c>
      <c r="X30" s="28">
        <f t="shared" si="11"/>
        <v>0.02880739759731251</v>
      </c>
      <c r="Y30" s="25">
        <f t="shared" si="27"/>
        <v>0.02880739759731251</v>
      </c>
      <c r="Z30" s="29">
        <f t="shared" si="12"/>
        <v>88.34922932542544</v>
      </c>
      <c r="AA30" s="30">
        <f t="shared" si="13"/>
        <v>88.34922932542544</v>
      </c>
      <c r="AB30" s="15">
        <f t="shared" si="14"/>
        <v>74.58333333333333</v>
      </c>
      <c r="AC30" s="16">
        <f t="shared" si="28"/>
        <v>7</v>
      </c>
      <c r="AD30" s="17">
        <f t="shared" si="15"/>
        <v>4</v>
      </c>
      <c r="AE30" s="18">
        <f t="shared" si="16"/>
        <v>13</v>
      </c>
      <c r="AF30" s="19" t="str">
        <f t="shared" si="17"/>
        <v>H</v>
      </c>
      <c r="AG30" s="20" t="str">
        <f t="shared" si="18"/>
        <v>4</v>
      </c>
      <c r="AH30" s="21" t="str">
        <f t="shared" si="19"/>
        <v>n</v>
      </c>
      <c r="AI30" s="22">
        <f t="shared" si="20"/>
        <v>208.28333333333333</v>
      </c>
      <c r="AJ30" s="16">
        <f t="shared" si="29"/>
        <v>10</v>
      </c>
      <c r="AK30" s="17">
        <f t="shared" si="21"/>
        <v>4</v>
      </c>
      <c r="AL30" s="18">
        <f t="shared" si="22"/>
        <v>3</v>
      </c>
      <c r="AM30" s="19" t="str">
        <f t="shared" si="23"/>
        <v>K</v>
      </c>
      <c r="AN30" s="20" t="str">
        <f t="shared" si="24"/>
        <v>4</v>
      </c>
      <c r="AO30" s="21" t="str">
        <f t="shared" si="25"/>
        <v>d</v>
      </c>
    </row>
    <row r="31" spans="1:41" ht="18" thickBot="1" thickTop="1">
      <c r="A31" s="34" t="s">
        <v>53</v>
      </c>
      <c r="B31" s="57" t="s">
        <v>54</v>
      </c>
      <c r="C31" s="60" t="str">
        <f t="shared" si="0"/>
        <v>LL49ah</v>
      </c>
      <c r="D31" s="42">
        <f t="shared" si="1"/>
        <v>41.3969473533972</v>
      </c>
      <c r="E31" s="43">
        <f t="shared" si="2"/>
        <v>221.3969473533972</v>
      </c>
      <c r="F31" s="46">
        <f t="shared" si="3"/>
        <v>10767.774637227223</v>
      </c>
      <c r="G31" s="47">
        <f t="shared" si="4"/>
        <v>6690.784964076763</v>
      </c>
      <c r="H31" s="31">
        <v>29</v>
      </c>
      <c r="I31" s="32">
        <v>20</v>
      </c>
      <c r="J31" s="32">
        <v>0</v>
      </c>
      <c r="K31" s="33" t="s">
        <v>5</v>
      </c>
      <c r="L31" s="31">
        <v>48</v>
      </c>
      <c r="M31" s="32">
        <v>0</v>
      </c>
      <c r="N31" s="32">
        <v>0</v>
      </c>
      <c r="O31" s="33" t="s">
        <v>12</v>
      </c>
      <c r="P31" s="7">
        <f t="shared" si="5"/>
        <v>29.333333333333332</v>
      </c>
      <c r="Q31" s="8">
        <f t="shared" si="6"/>
        <v>48</v>
      </c>
      <c r="R31" s="9">
        <f t="shared" si="7"/>
        <v>0.51196324725167</v>
      </c>
      <c r="S31" s="10">
        <f t="shared" si="7"/>
        <v>0.8377580409572782</v>
      </c>
      <c r="T31" s="25">
        <f t="shared" si="8"/>
        <v>-0.11904385204967882</v>
      </c>
      <c r="U31" s="25">
        <f t="shared" si="26"/>
        <v>1.6901231576247406</v>
      </c>
      <c r="V31" s="26">
        <f t="shared" si="9"/>
        <v>10767.774637227223</v>
      </c>
      <c r="W31" s="27">
        <f t="shared" si="10"/>
        <v>6690.784964076763</v>
      </c>
      <c r="X31" s="28">
        <f t="shared" si="11"/>
        <v>0.7501463024248435</v>
      </c>
      <c r="Y31" s="25">
        <f t="shared" si="27"/>
        <v>0.7501463024248435</v>
      </c>
      <c r="Z31" s="29">
        <f t="shared" si="12"/>
        <v>41.3969473533972</v>
      </c>
      <c r="AA31" s="30">
        <f t="shared" si="13"/>
        <v>41.3969473533972</v>
      </c>
      <c r="AB31" s="15">
        <f t="shared" si="14"/>
        <v>119.33333333333333</v>
      </c>
      <c r="AC31" s="16">
        <f t="shared" si="28"/>
        <v>11</v>
      </c>
      <c r="AD31" s="17">
        <f t="shared" si="15"/>
        <v>9</v>
      </c>
      <c r="AE31" s="18">
        <f t="shared" si="16"/>
        <v>7</v>
      </c>
      <c r="AF31" s="19" t="str">
        <f t="shared" si="17"/>
        <v>L</v>
      </c>
      <c r="AG31" s="20" t="str">
        <f t="shared" si="18"/>
        <v>9</v>
      </c>
      <c r="AH31" s="21" t="str">
        <f t="shared" si="19"/>
        <v>h</v>
      </c>
      <c r="AI31" s="22">
        <f t="shared" si="20"/>
        <v>228</v>
      </c>
      <c r="AJ31" s="16">
        <f t="shared" si="29"/>
        <v>11</v>
      </c>
      <c r="AK31" s="17">
        <f t="shared" si="21"/>
        <v>4</v>
      </c>
      <c r="AL31" s="18">
        <f t="shared" si="22"/>
        <v>0</v>
      </c>
      <c r="AM31" s="19" t="str">
        <f t="shared" si="23"/>
        <v>L</v>
      </c>
      <c r="AN31" s="20" t="str">
        <f t="shared" si="24"/>
        <v>4</v>
      </c>
      <c r="AO31" s="21" t="str">
        <f t="shared" si="25"/>
        <v>a</v>
      </c>
    </row>
    <row r="32" spans="1:41" ht="18" thickBot="1" thickTop="1">
      <c r="A32" s="34" t="s">
        <v>55</v>
      </c>
      <c r="B32" s="57" t="s">
        <v>56</v>
      </c>
      <c r="C32" s="60" t="str">
        <f t="shared" si="0"/>
        <v>NL27pq</v>
      </c>
      <c r="D32" s="42">
        <f t="shared" si="1"/>
        <v>10.945630333850755</v>
      </c>
      <c r="E32" s="43">
        <f t="shared" si="2"/>
        <v>190.94563033385074</v>
      </c>
      <c r="F32" s="46">
        <f t="shared" si="3"/>
        <v>12347.570782917372</v>
      </c>
      <c r="G32" s="47">
        <f t="shared" si="4"/>
        <v>7672.424778616189</v>
      </c>
      <c r="H32" s="31">
        <v>27</v>
      </c>
      <c r="I32" s="32">
        <v>42</v>
      </c>
      <c r="J32" s="32">
        <v>0</v>
      </c>
      <c r="K32" s="33" t="s">
        <v>5</v>
      </c>
      <c r="L32" s="31">
        <v>85</v>
      </c>
      <c r="M32" s="32">
        <v>19</v>
      </c>
      <c r="N32" s="32">
        <v>0</v>
      </c>
      <c r="O32" s="33" t="s">
        <v>12</v>
      </c>
      <c r="P32" s="7">
        <f t="shared" si="5"/>
        <v>27.7</v>
      </c>
      <c r="Q32" s="8">
        <f t="shared" si="6"/>
        <v>85.31666666666666</v>
      </c>
      <c r="R32" s="9">
        <f t="shared" si="7"/>
        <v>0.4834562028024293</v>
      </c>
      <c r="S32" s="10">
        <f t="shared" si="7"/>
        <v>1.4890567401598287</v>
      </c>
      <c r="T32" s="25">
        <f t="shared" si="8"/>
        <v>-0.3590908393631195</v>
      </c>
      <c r="U32" s="25">
        <f t="shared" si="26"/>
        <v>1.9380899047115636</v>
      </c>
      <c r="V32" s="26">
        <f t="shared" si="9"/>
        <v>12347.570782917372</v>
      </c>
      <c r="W32" s="27">
        <f t="shared" si="10"/>
        <v>7672.424778616189</v>
      </c>
      <c r="X32" s="28">
        <f t="shared" si="11"/>
        <v>0.9818078057791676</v>
      </c>
      <c r="Y32" s="25">
        <f t="shared" si="27"/>
        <v>0.9818078057791676</v>
      </c>
      <c r="Z32" s="29">
        <f t="shared" si="12"/>
        <v>10.945630333850755</v>
      </c>
      <c r="AA32" s="30">
        <f t="shared" si="13"/>
        <v>10.945630333850755</v>
      </c>
      <c r="AB32" s="15">
        <f t="shared" si="14"/>
        <v>117.7</v>
      </c>
      <c r="AC32" s="16">
        <f t="shared" si="28"/>
        <v>11</v>
      </c>
      <c r="AD32" s="17">
        <f t="shared" si="15"/>
        <v>7</v>
      </c>
      <c r="AE32" s="18">
        <f t="shared" si="16"/>
        <v>16</v>
      </c>
      <c r="AF32" s="19" t="str">
        <f t="shared" si="17"/>
        <v>L</v>
      </c>
      <c r="AG32" s="20" t="str">
        <f t="shared" si="18"/>
        <v>7</v>
      </c>
      <c r="AH32" s="21" t="str">
        <f t="shared" si="19"/>
        <v>q</v>
      </c>
      <c r="AI32" s="22">
        <f t="shared" si="20"/>
        <v>265.31666666666666</v>
      </c>
      <c r="AJ32" s="16">
        <f t="shared" si="29"/>
        <v>13</v>
      </c>
      <c r="AK32" s="17">
        <f t="shared" si="21"/>
        <v>2.5</v>
      </c>
      <c r="AL32" s="18">
        <f t="shared" si="22"/>
        <v>15</v>
      </c>
      <c r="AM32" s="19" t="str">
        <f t="shared" si="23"/>
        <v>N</v>
      </c>
      <c r="AN32" s="20" t="str">
        <f t="shared" si="24"/>
        <v>2</v>
      </c>
      <c r="AO32" s="21" t="str">
        <f t="shared" si="25"/>
        <v>p</v>
      </c>
    </row>
    <row r="33" spans="1:41" ht="18" thickBot="1" thickTop="1">
      <c r="A33" s="34" t="s">
        <v>57</v>
      </c>
      <c r="B33" s="57" t="s">
        <v>58</v>
      </c>
      <c r="C33" s="60" t="str">
        <f t="shared" si="0"/>
        <v>JI75pq</v>
      </c>
      <c r="D33" s="42">
        <f t="shared" si="1"/>
        <v>87.81767390505267</v>
      </c>
      <c r="E33" s="43">
        <f t="shared" si="2"/>
        <v>267.8176739050527</v>
      </c>
      <c r="F33" s="46">
        <f t="shared" si="3"/>
        <v>11029.965316152917</v>
      </c>
      <c r="G33" s="47">
        <f t="shared" si="4"/>
        <v>6853.702698834336</v>
      </c>
      <c r="H33" s="31">
        <v>4</v>
      </c>
      <c r="I33" s="32">
        <v>18</v>
      </c>
      <c r="J33" s="32">
        <v>0</v>
      </c>
      <c r="K33" s="33" t="s">
        <v>11</v>
      </c>
      <c r="L33" s="31">
        <v>15</v>
      </c>
      <c r="M33" s="32">
        <v>17</v>
      </c>
      <c r="N33" s="32">
        <v>0</v>
      </c>
      <c r="O33" s="33" t="s">
        <v>12</v>
      </c>
      <c r="P33" s="7">
        <f>(H33+(I33/60)+(J33/3600))*IF(K33="N",1,-1)</f>
        <v>-4.3</v>
      </c>
      <c r="Q33" s="8">
        <f>((L33)+(M33/60)+(N33/3600))*IF(O33="E",1,-1)</f>
        <v>15.283333333333333</v>
      </c>
      <c r="R33" s="9">
        <f t="shared" si="7"/>
        <v>-0.07504915783575616</v>
      </c>
      <c r="S33" s="10">
        <f t="shared" si="7"/>
        <v>0.2667444873464667</v>
      </c>
      <c r="T33" s="25">
        <f>SIN($R$5)*SIN(R33)+COS($R$5)*COS(R33)*COS(S33-$S$5)</f>
        <v>-0.15979265203724527</v>
      </c>
      <c r="U33" s="25">
        <f>ACOS(T33)</f>
        <v>1.731276929234487</v>
      </c>
      <c r="V33" s="26">
        <f t="shared" si="9"/>
        <v>11029.965316152917</v>
      </c>
      <c r="W33" s="27">
        <f t="shared" si="10"/>
        <v>6853.702698834336</v>
      </c>
      <c r="X33" s="28">
        <f>(SIN(R33)-SIN($R$5)*T33)/(COS($R$5)*SIN(U33))</f>
        <v>0.038079566797787005</v>
      </c>
      <c r="Y33" s="25">
        <f>MIN(1,MAX(-1,X33))</f>
        <v>0.038079566797787005</v>
      </c>
      <c r="Z33" s="29">
        <f t="shared" si="12"/>
        <v>87.81767390505267</v>
      </c>
      <c r="AA33" s="30">
        <f t="shared" si="13"/>
        <v>87.81767390505267</v>
      </c>
      <c r="AB33" s="15">
        <f>90+P33</f>
        <v>85.7</v>
      </c>
      <c r="AC33" s="16">
        <f>INT(AB33/10)</f>
        <v>8</v>
      </c>
      <c r="AD33" s="17">
        <f>INT(AB33-(10*AC33))</f>
        <v>5</v>
      </c>
      <c r="AE33" s="18">
        <f>INT(24*(AB33-(10*AC33)-AD33))</f>
        <v>16</v>
      </c>
      <c r="AF33" s="19" t="str">
        <f>CHAR(AC33+CODE("A"))</f>
        <v>I</v>
      </c>
      <c r="AG33" s="20" t="str">
        <f>CHAR(AD33+CODE("0"))</f>
        <v>5</v>
      </c>
      <c r="AH33" s="21" t="str">
        <f>CHAR(AE33+CODE("a"))</f>
        <v>q</v>
      </c>
      <c r="AI33" s="22">
        <f>180+Q33</f>
        <v>195.28333333333333</v>
      </c>
      <c r="AJ33" s="16">
        <f>INT(AI33/20)</f>
        <v>9</v>
      </c>
      <c r="AK33" s="17">
        <f>INT(AI33-(20*AJ33))/2</f>
        <v>7.5</v>
      </c>
      <c r="AL33" s="18">
        <f>INT((MOD(INT(AI33),2)+(AI33-((20*AJ33)+(2*AK33))))*12)</f>
        <v>15</v>
      </c>
      <c r="AM33" s="19" t="str">
        <f>CHAR(AJ33+CODE("A"))</f>
        <v>J</v>
      </c>
      <c r="AN33" s="20" t="str">
        <f>CHAR(AK33+CODE("0"))</f>
        <v>7</v>
      </c>
      <c r="AO33" s="21" t="str">
        <f>CHAR(AL33+CODE("a"))</f>
        <v>p</v>
      </c>
    </row>
    <row r="34" spans="1:41" ht="18" thickBot="1" thickTop="1">
      <c r="A34" s="34" t="s">
        <v>59</v>
      </c>
      <c r="B34" s="57" t="s">
        <v>60</v>
      </c>
      <c r="C34" s="60" t="str">
        <f>IF(D34&lt;&gt;"",AM34&amp;AF34&amp;AN34&amp;AG34&amp;AO34&amp;AH34,"")</f>
        <v>OJ11xf</v>
      </c>
      <c r="D34" s="42">
        <f>IF(F34="","",IF(ISERR(AA34),"  N/A  ",AA34))</f>
        <v>349.4564928294802</v>
      </c>
      <c r="E34" s="43">
        <f t="shared" si="2"/>
        <v>169.45649282948023</v>
      </c>
      <c r="F34" s="46">
        <f>IF(H34+I34+J34+L34+M34+N34&gt;0,V34,"")</f>
        <v>15328.94038850044</v>
      </c>
      <c r="G34" s="47">
        <f t="shared" si="4"/>
        <v>9524.961964937478</v>
      </c>
      <c r="H34" s="31">
        <v>1</v>
      </c>
      <c r="I34" s="32">
        <v>14</v>
      </c>
      <c r="J34" s="32">
        <v>0</v>
      </c>
      <c r="K34" s="33" t="s">
        <v>5</v>
      </c>
      <c r="L34" s="31">
        <v>103</v>
      </c>
      <c r="M34" s="32">
        <v>55</v>
      </c>
      <c r="N34" s="32">
        <v>0</v>
      </c>
      <c r="O34" s="33" t="s">
        <v>12</v>
      </c>
      <c r="P34" s="7">
        <f t="shared" si="5"/>
        <v>1.2333333333333334</v>
      </c>
      <c r="Q34" s="8">
        <f t="shared" si="6"/>
        <v>103.91666666666667</v>
      </c>
      <c r="R34" s="9">
        <f t="shared" si="7"/>
        <v>0.0215257274412634</v>
      </c>
      <c r="S34" s="10">
        <f t="shared" si="7"/>
        <v>1.8136879810307742</v>
      </c>
      <c r="T34" s="25">
        <f>SIN($R$5)*SIN(R34)+COS($R$5)*COS(R34)*COS(S34-$S$5)</f>
        <v>-0.7414663093817708</v>
      </c>
      <c r="U34" s="25">
        <f>ACOS(T34)</f>
        <v>2.406049346805908</v>
      </c>
      <c r="V34" s="26">
        <f t="shared" si="9"/>
        <v>15328.94038850044</v>
      </c>
      <c r="W34" s="27">
        <f t="shared" si="10"/>
        <v>9524.961964937478</v>
      </c>
      <c r="X34" s="28">
        <f t="shared" si="11"/>
        <v>0.983116244764964</v>
      </c>
      <c r="Y34" s="25">
        <f>MIN(1,MAX(-1,X34))</f>
        <v>0.983116244764964</v>
      </c>
      <c r="Z34" s="29">
        <f t="shared" si="12"/>
        <v>10.54350717051977</v>
      </c>
      <c r="AA34" s="30">
        <f t="shared" si="13"/>
        <v>349.4564928294802</v>
      </c>
      <c r="AB34" s="15">
        <f t="shared" si="14"/>
        <v>91.23333333333333</v>
      </c>
      <c r="AC34" s="16">
        <f>INT(AB34/10)</f>
        <v>9</v>
      </c>
      <c r="AD34" s="17">
        <f>INT(AB34-(10*AC34))</f>
        <v>1</v>
      </c>
      <c r="AE34" s="18">
        <f>INT(24*(AB34-(10*AC34)-AD34))</f>
        <v>5</v>
      </c>
      <c r="AF34" s="19" t="str">
        <f t="shared" si="17"/>
        <v>J</v>
      </c>
      <c r="AG34" s="20" t="str">
        <f t="shared" si="18"/>
        <v>1</v>
      </c>
      <c r="AH34" s="21" t="str">
        <f t="shared" si="19"/>
        <v>f</v>
      </c>
      <c r="AI34" s="22">
        <f t="shared" si="20"/>
        <v>283.9166666666667</v>
      </c>
      <c r="AJ34" s="16">
        <f>INT(AI34/20)</f>
        <v>14</v>
      </c>
      <c r="AK34" s="17">
        <f>INT(AI34-(20*AJ34))/2</f>
        <v>1.5</v>
      </c>
      <c r="AL34" s="18">
        <f>INT((MOD(INT(AI34),2)+(AI34-((20*AJ34)+(2*AK34))))*12)</f>
        <v>23</v>
      </c>
      <c r="AM34" s="19" t="str">
        <f t="shared" si="23"/>
        <v>O</v>
      </c>
      <c r="AN34" s="20" t="str">
        <f t="shared" si="24"/>
        <v>1</v>
      </c>
      <c r="AO34" s="21" t="str">
        <f t="shared" si="25"/>
        <v>x</v>
      </c>
    </row>
    <row r="35" spans="1:41" ht="18" thickBot="1" thickTop="1">
      <c r="A35" s="34" t="s">
        <v>61</v>
      </c>
      <c r="B35" s="57" t="s">
        <v>62</v>
      </c>
      <c r="C35" s="60" t="str">
        <f>IF(D35&lt;&gt;"",AM35&amp;AF35&amp;AN35&amp;AG35&amp;AO35&amp;AH35,"")</f>
        <v>FK90fq</v>
      </c>
      <c r="D35" s="42">
        <f>IF(F35="","",IF(ISERR(AA35),"  N/A  ",AA35))</f>
        <v>141.26333629391144</v>
      </c>
      <c r="E35" s="43">
        <f t="shared" si="2"/>
        <v>321.26333629391144</v>
      </c>
      <c r="F35" s="46">
        <f>IF(H35+I35+J35+L35+M35+N35&gt;0,V35,"")</f>
        <v>3931.496415453134</v>
      </c>
      <c r="G35" s="47">
        <f t="shared" si="4"/>
        <v>2442.918614946903</v>
      </c>
      <c r="H35" s="31">
        <v>10</v>
      </c>
      <c r="I35" s="32">
        <v>40</v>
      </c>
      <c r="J35" s="32">
        <v>0</v>
      </c>
      <c r="K35" s="33" t="s">
        <v>5</v>
      </c>
      <c r="L35" s="31">
        <v>61</v>
      </c>
      <c r="M35" s="32">
        <v>31</v>
      </c>
      <c r="N35" s="32">
        <v>0</v>
      </c>
      <c r="O35" s="33" t="s">
        <v>7</v>
      </c>
      <c r="P35" s="7">
        <f t="shared" si="5"/>
        <v>10.666666666666666</v>
      </c>
      <c r="Q35" s="8">
        <f t="shared" si="6"/>
        <v>-61.516666666666666</v>
      </c>
      <c r="R35" s="9">
        <f t="shared" si="7"/>
        <v>0.18616845354606182</v>
      </c>
      <c r="S35" s="10">
        <f t="shared" si="7"/>
        <v>-1.0736683781851784</v>
      </c>
      <c r="T35" s="25">
        <f>SIN($R$5)*SIN(R35)+COS($R$5)*COS(R35)*COS(S35-$S$5)</f>
        <v>0.8155643650334753</v>
      </c>
      <c r="U35" s="25">
        <f t="shared" si="26"/>
        <v>0.6170925153748444</v>
      </c>
      <c r="V35" s="26">
        <f t="shared" si="9"/>
        <v>3931.496415453134</v>
      </c>
      <c r="W35" s="27">
        <f t="shared" si="10"/>
        <v>2442.918614946903</v>
      </c>
      <c r="X35" s="28">
        <f t="shared" si="11"/>
        <v>-0.7800301533138576</v>
      </c>
      <c r="Y35" s="25">
        <f t="shared" si="27"/>
        <v>-0.7800301533138576</v>
      </c>
      <c r="Z35" s="29">
        <f t="shared" si="12"/>
        <v>141.26333629391144</v>
      </c>
      <c r="AA35" s="30">
        <f t="shared" si="13"/>
        <v>141.26333629391144</v>
      </c>
      <c r="AB35" s="15">
        <f t="shared" si="14"/>
        <v>100.66666666666667</v>
      </c>
      <c r="AC35" s="16">
        <f t="shared" si="28"/>
        <v>10</v>
      </c>
      <c r="AD35" s="17">
        <f>INT(AB35-(10*AC35))</f>
        <v>0</v>
      </c>
      <c r="AE35" s="18">
        <f>INT(24*(AB35-(10*AC35)-AD35))</f>
        <v>16</v>
      </c>
      <c r="AF35" s="19" t="str">
        <f t="shared" si="17"/>
        <v>K</v>
      </c>
      <c r="AG35" s="20" t="str">
        <f t="shared" si="18"/>
        <v>0</v>
      </c>
      <c r="AH35" s="21" t="str">
        <f t="shared" si="19"/>
        <v>q</v>
      </c>
      <c r="AI35" s="22">
        <f t="shared" si="20"/>
        <v>118.48333333333333</v>
      </c>
      <c r="AJ35" s="16">
        <f t="shared" si="29"/>
        <v>5</v>
      </c>
      <c r="AK35" s="17">
        <f>INT(AI35-(20*AJ35))/2</f>
        <v>9</v>
      </c>
      <c r="AL35" s="18">
        <f>INT((MOD(INT(AI35),2)+(AI35-((20*AJ35)+(2*AK35))))*12)</f>
        <v>5</v>
      </c>
      <c r="AM35" s="19" t="str">
        <f t="shared" si="23"/>
        <v>F</v>
      </c>
      <c r="AN35" s="20" t="str">
        <f t="shared" si="24"/>
        <v>9</v>
      </c>
      <c r="AO35" s="21" t="str">
        <f t="shared" si="25"/>
        <v>f</v>
      </c>
    </row>
    <row r="36" spans="1:41" ht="18" thickBot="1" thickTop="1">
      <c r="A36" s="34" t="s">
        <v>63</v>
      </c>
      <c r="B36" s="57" t="s">
        <v>64</v>
      </c>
      <c r="C36" s="60" t="str">
        <f t="shared" si="0"/>
        <v>LL93ho</v>
      </c>
      <c r="D36" s="42">
        <f t="shared" si="1"/>
        <v>36.34882790793055</v>
      </c>
      <c r="E36" s="43">
        <f t="shared" si="2"/>
        <v>216.34882790793054</v>
      </c>
      <c r="F36" s="46">
        <f t="shared" si="3"/>
        <v>11867.954557992703</v>
      </c>
      <c r="G36" s="47">
        <f t="shared" si="4"/>
        <v>7374.405073118381</v>
      </c>
      <c r="H36" s="31">
        <v>23</v>
      </c>
      <c r="I36" s="32">
        <v>37</v>
      </c>
      <c r="J36" s="32">
        <v>0</v>
      </c>
      <c r="K36" s="33" t="s">
        <v>5</v>
      </c>
      <c r="L36" s="31">
        <v>58</v>
      </c>
      <c r="M36" s="32">
        <v>35</v>
      </c>
      <c r="N36" s="32">
        <v>0</v>
      </c>
      <c r="O36" s="33" t="s">
        <v>12</v>
      </c>
      <c r="P36" s="7">
        <f>(H36+(I36/60)+(J36/3600))*IF(K36="N",1,-1)</f>
        <v>23.616666666666667</v>
      </c>
      <c r="Q36" s="8">
        <f>((L36)+(M36/60)+(N36/3600))*IF(O36="E",1,-1)</f>
        <v>58.583333333333336</v>
      </c>
      <c r="R36" s="9">
        <f t="shared" si="7"/>
        <v>0.4121885916793275</v>
      </c>
      <c r="S36" s="10">
        <f t="shared" si="7"/>
        <v>1.0224720534600114</v>
      </c>
      <c r="T36" s="25">
        <f>SIN($R$5)*SIN(R36)+COS($R$5)*COS(R36)*COS(S36-$S$5)</f>
        <v>-0.28788003874836504</v>
      </c>
      <c r="U36" s="25">
        <f t="shared" si="26"/>
        <v>1.8628087518431493</v>
      </c>
      <c r="V36" s="26">
        <f t="shared" si="9"/>
        <v>11867.954557992703</v>
      </c>
      <c r="W36" s="27">
        <f t="shared" si="10"/>
        <v>7374.405073118381</v>
      </c>
      <c r="X36" s="28">
        <f>(SIN(R36)-SIN($R$5)*T36)/(COS($R$5)*SIN(U36))</f>
        <v>0.8054234714285016</v>
      </c>
      <c r="Y36" s="25">
        <f t="shared" si="27"/>
        <v>0.8054234714285016</v>
      </c>
      <c r="Z36" s="29">
        <f t="shared" si="12"/>
        <v>36.34882790793055</v>
      </c>
      <c r="AA36" s="30">
        <f t="shared" si="13"/>
        <v>36.34882790793055</v>
      </c>
      <c r="AB36" s="15">
        <f>90+P36</f>
        <v>113.61666666666667</v>
      </c>
      <c r="AC36" s="16">
        <f t="shared" si="28"/>
        <v>11</v>
      </c>
      <c r="AD36" s="17">
        <f>INT(AB36-(10*AC36))</f>
        <v>3</v>
      </c>
      <c r="AE36" s="18">
        <f>INT(24*(AB36-(10*AC36)-AD36))</f>
        <v>14</v>
      </c>
      <c r="AF36" s="19" t="str">
        <f>CHAR(AC36+CODE("A"))</f>
        <v>L</v>
      </c>
      <c r="AG36" s="20" t="str">
        <f>CHAR(AD36+CODE("0"))</f>
        <v>3</v>
      </c>
      <c r="AH36" s="21" t="str">
        <f>CHAR(AE36+CODE("a"))</f>
        <v>o</v>
      </c>
      <c r="AI36" s="22">
        <f>180+Q36</f>
        <v>238.58333333333334</v>
      </c>
      <c r="AJ36" s="16">
        <f t="shared" si="29"/>
        <v>11</v>
      </c>
      <c r="AK36" s="17">
        <f>INT(AI36-(20*AJ36))/2</f>
        <v>9</v>
      </c>
      <c r="AL36" s="18">
        <f>INT((MOD(INT(AI36),2)+(AI36-((20*AJ36)+(2*AK36))))*12)</f>
        <v>7</v>
      </c>
      <c r="AM36" s="19" t="str">
        <f>CHAR(AJ36+CODE("A"))</f>
        <v>L</v>
      </c>
      <c r="AN36" s="20" t="str">
        <f>CHAR(AK36+CODE("0"))</f>
        <v>9</v>
      </c>
      <c r="AO36" s="21" t="str">
        <f>CHAR(AL36+CODE("a"))</f>
        <v>h</v>
      </c>
    </row>
    <row r="37" spans="1:41" ht="18" thickBot="1" thickTop="1">
      <c r="A37" s="34" t="s">
        <v>65</v>
      </c>
      <c r="B37" s="57" t="s">
        <v>66</v>
      </c>
      <c r="C37" s="60" t="str">
        <f t="shared" si="0"/>
        <v>ML34mu</v>
      </c>
      <c r="D37" s="42">
        <f t="shared" si="1"/>
        <v>28.528537650243436</v>
      </c>
      <c r="E37" s="43">
        <f t="shared" si="2"/>
        <v>208.52853765024344</v>
      </c>
      <c r="F37" s="46">
        <f t="shared" si="3"/>
        <v>12129.07217877265</v>
      </c>
      <c r="G37" s="47">
        <f t="shared" si="4"/>
        <v>7536.656040456591</v>
      </c>
      <c r="H37" s="31">
        <v>24</v>
      </c>
      <c r="I37" s="32">
        <v>51</v>
      </c>
      <c r="J37" s="32">
        <v>0</v>
      </c>
      <c r="K37" s="33" t="s">
        <v>5</v>
      </c>
      <c r="L37" s="31">
        <v>67</v>
      </c>
      <c r="M37" s="32">
        <v>2</v>
      </c>
      <c r="N37" s="32">
        <v>0</v>
      </c>
      <c r="O37" s="33" t="s">
        <v>12</v>
      </c>
      <c r="P37" s="7">
        <f t="shared" si="5"/>
        <v>24.85</v>
      </c>
      <c r="Q37" s="8">
        <f t="shared" si="6"/>
        <v>67.03333333333333</v>
      </c>
      <c r="R37" s="9">
        <f t="shared" si="7"/>
        <v>0.43371431912059094</v>
      </c>
      <c r="S37" s="10">
        <f t="shared" si="7"/>
        <v>1.1699523752535321</v>
      </c>
      <c r="T37" s="25">
        <f t="shared" si="8"/>
        <v>-0.32687758371146547</v>
      </c>
      <c r="U37" s="25">
        <f t="shared" si="26"/>
        <v>1.9037940949258596</v>
      </c>
      <c r="V37" s="26">
        <f t="shared" si="9"/>
        <v>12129.07217877265</v>
      </c>
      <c r="W37" s="27">
        <f t="shared" si="10"/>
        <v>7536.656040456591</v>
      </c>
      <c r="X37" s="28">
        <f t="shared" si="11"/>
        <v>0.8785793423570587</v>
      </c>
      <c r="Y37" s="25">
        <f t="shared" si="27"/>
        <v>0.8785793423570587</v>
      </c>
      <c r="Z37" s="29">
        <f t="shared" si="12"/>
        <v>28.528537650243436</v>
      </c>
      <c r="AA37" s="30">
        <f t="shared" si="13"/>
        <v>28.528537650243436</v>
      </c>
      <c r="AB37" s="15">
        <f t="shared" si="14"/>
        <v>114.85</v>
      </c>
      <c r="AC37" s="16">
        <f t="shared" si="28"/>
        <v>11</v>
      </c>
      <c r="AD37" s="17">
        <f t="shared" si="15"/>
        <v>4</v>
      </c>
      <c r="AE37" s="18">
        <f t="shared" si="16"/>
        <v>20</v>
      </c>
      <c r="AF37" s="19" t="str">
        <f t="shared" si="17"/>
        <v>L</v>
      </c>
      <c r="AG37" s="20" t="str">
        <f t="shared" si="18"/>
        <v>4</v>
      </c>
      <c r="AH37" s="21" t="str">
        <f t="shared" si="19"/>
        <v>u</v>
      </c>
      <c r="AI37" s="22">
        <f t="shared" si="20"/>
        <v>247.03333333333333</v>
      </c>
      <c r="AJ37" s="16">
        <f t="shared" si="29"/>
        <v>12</v>
      </c>
      <c r="AK37" s="17">
        <f t="shared" si="21"/>
        <v>3.5</v>
      </c>
      <c r="AL37" s="18">
        <f t="shared" si="22"/>
        <v>12</v>
      </c>
      <c r="AM37" s="19" t="str">
        <f t="shared" si="23"/>
        <v>M</v>
      </c>
      <c r="AN37" s="20" t="str">
        <f t="shared" si="24"/>
        <v>3</v>
      </c>
      <c r="AO37" s="21" t="str">
        <f t="shared" si="25"/>
        <v>m</v>
      </c>
    </row>
    <row r="38" spans="1:41" ht="18" thickBot="1" thickTop="1">
      <c r="A38" s="34" t="s">
        <v>67</v>
      </c>
      <c r="B38" s="57" t="s">
        <v>68</v>
      </c>
      <c r="C38" s="60" t="str">
        <f t="shared" si="0"/>
        <v>PL05sb</v>
      </c>
      <c r="D38" s="42">
        <f t="shared" si="1"/>
        <v>336.1808758496233</v>
      </c>
      <c r="E38" s="43">
        <f t="shared" si="2"/>
        <v>156.18087584962336</v>
      </c>
      <c r="F38" s="46">
        <f t="shared" si="3"/>
        <v>12297.632088331824</v>
      </c>
      <c r="G38" s="47">
        <f t="shared" si="4"/>
        <v>7641.394312422791</v>
      </c>
      <c r="H38" s="31">
        <v>25</v>
      </c>
      <c r="I38" s="32">
        <v>5</v>
      </c>
      <c r="J38" s="32">
        <v>0</v>
      </c>
      <c r="K38" s="33" t="s">
        <v>5</v>
      </c>
      <c r="L38" s="31">
        <v>121</v>
      </c>
      <c r="M38" s="32">
        <v>32</v>
      </c>
      <c r="N38" s="32">
        <v>0</v>
      </c>
      <c r="O38" s="33" t="s">
        <v>12</v>
      </c>
      <c r="P38" s="7">
        <f t="shared" si="5"/>
        <v>25.083333333333332</v>
      </c>
      <c r="Q38" s="8">
        <f t="shared" si="6"/>
        <v>121.53333333333333</v>
      </c>
      <c r="R38" s="9">
        <f t="shared" si="7"/>
        <v>0.437786754041911</v>
      </c>
      <c r="S38" s="10">
        <f t="shared" si="7"/>
        <v>2.1211568175904416</v>
      </c>
      <c r="T38" s="25">
        <f t="shared" si="8"/>
        <v>-0.35176424729427275</v>
      </c>
      <c r="U38" s="25">
        <f t="shared" si="26"/>
        <v>1.9302514657560546</v>
      </c>
      <c r="V38" s="26">
        <f t="shared" si="9"/>
        <v>12297.632088331824</v>
      </c>
      <c r="W38" s="27">
        <f t="shared" si="10"/>
        <v>7641.394312422791</v>
      </c>
      <c r="X38" s="28">
        <f t="shared" si="11"/>
        <v>0.9148249217819568</v>
      </c>
      <c r="Y38" s="25">
        <f t="shared" si="27"/>
        <v>0.9148249217819568</v>
      </c>
      <c r="Z38" s="29">
        <f t="shared" si="12"/>
        <v>23.81912415037668</v>
      </c>
      <c r="AA38" s="30">
        <f t="shared" si="13"/>
        <v>336.1808758496233</v>
      </c>
      <c r="AB38" s="15">
        <f t="shared" si="14"/>
        <v>115.08333333333333</v>
      </c>
      <c r="AC38" s="16">
        <f t="shared" si="28"/>
        <v>11</v>
      </c>
      <c r="AD38" s="17">
        <f t="shared" si="15"/>
        <v>5</v>
      </c>
      <c r="AE38" s="18">
        <f t="shared" si="16"/>
        <v>1</v>
      </c>
      <c r="AF38" s="19" t="str">
        <f t="shared" si="17"/>
        <v>L</v>
      </c>
      <c r="AG38" s="20" t="str">
        <f t="shared" si="18"/>
        <v>5</v>
      </c>
      <c r="AH38" s="21" t="str">
        <f t="shared" si="19"/>
        <v>b</v>
      </c>
      <c r="AI38" s="22">
        <f t="shared" si="20"/>
        <v>301.5333333333333</v>
      </c>
      <c r="AJ38" s="16">
        <f t="shared" si="29"/>
        <v>15</v>
      </c>
      <c r="AK38" s="17">
        <f t="shared" si="21"/>
        <v>0.5</v>
      </c>
      <c r="AL38" s="18">
        <f t="shared" si="22"/>
        <v>18</v>
      </c>
      <c r="AM38" s="19" t="str">
        <f t="shared" si="23"/>
        <v>P</v>
      </c>
      <c r="AN38" s="20" t="str">
        <f t="shared" si="24"/>
        <v>0</v>
      </c>
      <c r="AO38" s="21" t="str">
        <f t="shared" si="25"/>
        <v>s</v>
      </c>
    </row>
    <row r="39" spans="1:41" ht="18" thickBot="1" thickTop="1">
      <c r="A39" s="34" t="s">
        <v>69</v>
      </c>
      <c r="B39" s="57" t="s">
        <v>70</v>
      </c>
      <c r="C39" s="60" t="str">
        <f t="shared" si="0"/>
        <v>MM89al</v>
      </c>
      <c r="D39" s="42">
        <f t="shared" si="1"/>
        <v>16.084435164939606</v>
      </c>
      <c r="E39" s="43">
        <f t="shared" si="2"/>
        <v>196.0844351649396</v>
      </c>
      <c r="F39" s="46">
        <f t="shared" si="3"/>
        <v>10882.974425061248</v>
      </c>
      <c r="G39" s="47">
        <f t="shared" si="4"/>
        <v>6762.366793588678</v>
      </c>
      <c r="H39" s="31">
        <v>39</v>
      </c>
      <c r="I39" s="32">
        <v>29</v>
      </c>
      <c r="J39" s="32">
        <v>0</v>
      </c>
      <c r="K39" s="33" t="s">
        <v>5</v>
      </c>
      <c r="L39" s="31">
        <v>76</v>
      </c>
      <c r="M39" s="32">
        <v>2</v>
      </c>
      <c r="N39" s="32">
        <v>0</v>
      </c>
      <c r="O39" s="33" t="s">
        <v>12</v>
      </c>
      <c r="P39" s="7">
        <f>(H39+(I39/60)+(J39/3600))*IF(K39="N",1,-1)</f>
        <v>39.483333333333334</v>
      </c>
      <c r="Q39" s="8">
        <f>((L39)+(M39/60)+(N39/3600))*IF(O39="E",1,-1)</f>
        <v>76.03333333333333</v>
      </c>
      <c r="R39" s="9">
        <f t="shared" si="7"/>
        <v>0.6891141663290945</v>
      </c>
      <c r="S39" s="10">
        <f t="shared" si="7"/>
        <v>1.3270320079330218</v>
      </c>
      <c r="T39" s="25">
        <f>SIN($R$5)*SIN(R39)+COS($R$5)*COS(R39)*COS(S39-$S$5)</f>
        <v>-0.13697673329605786</v>
      </c>
      <c r="U39" s="25">
        <f t="shared" si="26"/>
        <v>1.7082050580852688</v>
      </c>
      <c r="V39" s="26">
        <f t="shared" si="9"/>
        <v>10882.974425061248</v>
      </c>
      <c r="W39" s="27">
        <f t="shared" si="10"/>
        <v>6762.366793588678</v>
      </c>
      <c r="X39" s="28">
        <f>(SIN(R39)-SIN($R$5)*T39)/(COS($R$5)*SIN(U39))</f>
        <v>0.9608544533434664</v>
      </c>
      <c r="Y39" s="25">
        <f t="shared" si="27"/>
        <v>0.9608544533434664</v>
      </c>
      <c r="Z39" s="29">
        <f t="shared" si="12"/>
        <v>16.084435164939606</v>
      </c>
      <c r="AA39" s="30">
        <f t="shared" si="13"/>
        <v>16.084435164939606</v>
      </c>
      <c r="AB39" s="15">
        <f>90+P39</f>
        <v>129.48333333333335</v>
      </c>
      <c r="AC39" s="16">
        <f t="shared" si="28"/>
        <v>12</v>
      </c>
      <c r="AD39" s="17">
        <f>INT(AB39-(10*AC39))</f>
        <v>9</v>
      </c>
      <c r="AE39" s="18">
        <f>INT(24*(AB39-(10*AC39)-AD39))</f>
        <v>11</v>
      </c>
      <c r="AF39" s="19" t="str">
        <f>CHAR(AC39+CODE("A"))</f>
        <v>M</v>
      </c>
      <c r="AG39" s="20" t="str">
        <f>CHAR(AD39+CODE("0"))</f>
        <v>9</v>
      </c>
      <c r="AH39" s="21" t="str">
        <f>CHAR(AE39+CODE("a"))</f>
        <v>l</v>
      </c>
      <c r="AI39" s="22">
        <f>180+Q39</f>
        <v>256.0333333333333</v>
      </c>
      <c r="AJ39" s="16">
        <f t="shared" si="29"/>
        <v>12</v>
      </c>
      <c r="AK39" s="17">
        <f>INT(AI39-(20*AJ39))/2</f>
        <v>8</v>
      </c>
      <c r="AL39" s="18">
        <f>INT((MOD(INT(AI39),2)+(AI39-((20*AJ39)+(2*AK39))))*12)</f>
        <v>0</v>
      </c>
      <c r="AM39" s="19" t="str">
        <f>CHAR(AJ39+CODE("A"))</f>
        <v>M</v>
      </c>
      <c r="AN39" s="20" t="str">
        <f>CHAR(AK39+CODE("0"))</f>
        <v>8</v>
      </c>
      <c r="AO39" s="21" t="str">
        <f>CHAR(AL39+CODE("a"))</f>
        <v>a</v>
      </c>
    </row>
    <row r="40" spans="1:41" ht="18" thickBot="1" thickTop="1">
      <c r="A40" s="34" t="s">
        <v>69</v>
      </c>
      <c r="B40" s="57" t="s">
        <v>71</v>
      </c>
      <c r="C40" s="60" t="str">
        <f t="shared" si="0"/>
        <v>NL59nq</v>
      </c>
      <c r="D40" s="42">
        <f t="shared" si="1"/>
        <v>5.271564184025092</v>
      </c>
      <c r="E40" s="43">
        <f t="shared" si="2"/>
        <v>185.2715641840251</v>
      </c>
      <c r="F40" s="46">
        <f t="shared" si="3"/>
        <v>12200.019505210557</v>
      </c>
      <c r="G40" s="47">
        <f t="shared" si="4"/>
        <v>7580.740665271364</v>
      </c>
      <c r="H40" s="31">
        <v>29</v>
      </c>
      <c r="I40" s="32">
        <v>40</v>
      </c>
      <c r="J40" s="32">
        <v>0</v>
      </c>
      <c r="K40" s="33" t="s">
        <v>5</v>
      </c>
      <c r="L40" s="31">
        <v>91</v>
      </c>
      <c r="M40" s="32">
        <v>9</v>
      </c>
      <c r="N40" s="32">
        <v>0</v>
      </c>
      <c r="O40" s="33" t="s">
        <v>12</v>
      </c>
      <c r="P40" s="7">
        <f t="shared" si="5"/>
        <v>29.666666666666668</v>
      </c>
      <c r="Q40" s="8">
        <f t="shared" si="6"/>
        <v>91.15</v>
      </c>
      <c r="R40" s="9">
        <f t="shared" si="7"/>
        <v>0.5177810114249844</v>
      </c>
      <c r="S40" s="10">
        <f t="shared" si="7"/>
        <v>1.5908676131928314</v>
      </c>
      <c r="T40" s="25">
        <f t="shared" si="8"/>
        <v>-0.3373813417734247</v>
      </c>
      <c r="U40" s="25">
        <f t="shared" si="26"/>
        <v>1.9149300745896338</v>
      </c>
      <c r="V40" s="26">
        <f t="shared" si="9"/>
        <v>12200.019505210557</v>
      </c>
      <c r="W40" s="27">
        <f t="shared" si="10"/>
        <v>7580.740665271364</v>
      </c>
      <c r="X40" s="28">
        <f t="shared" si="11"/>
        <v>0.9957704189476226</v>
      </c>
      <c r="Y40" s="25">
        <f t="shared" si="27"/>
        <v>0.9957704189476226</v>
      </c>
      <c r="Z40" s="29">
        <f t="shared" si="12"/>
        <v>5.271564184025092</v>
      </c>
      <c r="AA40" s="30">
        <f t="shared" si="13"/>
        <v>5.271564184025092</v>
      </c>
      <c r="AB40" s="15">
        <f t="shared" si="14"/>
        <v>119.66666666666667</v>
      </c>
      <c r="AC40" s="16">
        <f t="shared" si="28"/>
        <v>11</v>
      </c>
      <c r="AD40" s="17">
        <f t="shared" si="15"/>
        <v>9</v>
      </c>
      <c r="AE40" s="18">
        <f t="shared" si="16"/>
        <v>16</v>
      </c>
      <c r="AF40" s="19" t="str">
        <f t="shared" si="17"/>
        <v>L</v>
      </c>
      <c r="AG40" s="20" t="str">
        <f t="shared" si="18"/>
        <v>9</v>
      </c>
      <c r="AH40" s="21" t="str">
        <f t="shared" si="19"/>
        <v>q</v>
      </c>
      <c r="AI40" s="22">
        <f t="shared" si="20"/>
        <v>271.15</v>
      </c>
      <c r="AJ40" s="16">
        <f t="shared" si="29"/>
        <v>13</v>
      </c>
      <c r="AK40" s="17">
        <f t="shared" si="21"/>
        <v>5.5</v>
      </c>
      <c r="AL40" s="18">
        <f t="shared" si="22"/>
        <v>13</v>
      </c>
      <c r="AM40" s="19" t="str">
        <f t="shared" si="23"/>
        <v>N</v>
      </c>
      <c r="AN40" s="20" t="str">
        <f t="shared" si="24"/>
        <v>5</v>
      </c>
      <c r="AO40" s="21" t="str">
        <f t="shared" si="25"/>
        <v>n</v>
      </c>
    </row>
    <row r="41" spans="1:41" ht="18" thickBot="1" thickTop="1">
      <c r="A41" s="34" t="s">
        <v>72</v>
      </c>
      <c r="B41" s="57" t="s">
        <v>73</v>
      </c>
      <c r="C41" s="60" t="str">
        <f t="shared" si="0"/>
        <v>OM89fv</v>
      </c>
      <c r="D41" s="42">
        <f t="shared" si="1"/>
        <v>344.98622926111904</v>
      </c>
      <c r="E41" s="43">
        <f t="shared" si="2"/>
        <v>164.98622926111898</v>
      </c>
      <c r="F41" s="46">
        <f t="shared" si="3"/>
        <v>10865.44957713203</v>
      </c>
      <c r="G41" s="47">
        <f t="shared" si="4"/>
        <v>6751.477357937122</v>
      </c>
      <c r="H41" s="31">
        <v>39</v>
      </c>
      <c r="I41" s="32">
        <v>55</v>
      </c>
      <c r="J41" s="32">
        <v>0</v>
      </c>
      <c r="K41" s="33" t="s">
        <v>5</v>
      </c>
      <c r="L41" s="31">
        <v>116</v>
      </c>
      <c r="M41" s="32">
        <v>25</v>
      </c>
      <c r="N41" s="32">
        <v>0</v>
      </c>
      <c r="O41" s="33" t="s">
        <v>12</v>
      </c>
      <c r="P41" s="7">
        <f t="shared" si="5"/>
        <v>39.916666666666664</v>
      </c>
      <c r="Q41" s="8">
        <f t="shared" si="6"/>
        <v>116.41666666666667</v>
      </c>
      <c r="R41" s="9">
        <f t="shared" si="7"/>
        <v>0.6966772597544032</v>
      </c>
      <c r="S41" s="10">
        <f t="shared" si="7"/>
        <v>2.0318541375300656</v>
      </c>
      <c r="T41" s="25">
        <f t="shared" si="8"/>
        <v>-0.13425142439446724</v>
      </c>
      <c r="U41" s="25">
        <f t="shared" si="26"/>
        <v>1.705454336388641</v>
      </c>
      <c r="V41" s="26">
        <f t="shared" si="9"/>
        <v>10865.44957713203</v>
      </c>
      <c r="W41" s="27">
        <f t="shared" si="10"/>
        <v>6751.477357937122</v>
      </c>
      <c r="X41" s="28">
        <f t="shared" si="11"/>
        <v>0.9658635925965043</v>
      </c>
      <c r="Y41" s="25">
        <f t="shared" si="27"/>
        <v>0.9658635925965043</v>
      </c>
      <c r="Z41" s="29">
        <f t="shared" si="12"/>
        <v>15.013770738880972</v>
      </c>
      <c r="AA41" s="30">
        <f t="shared" si="13"/>
        <v>344.98622926111904</v>
      </c>
      <c r="AB41" s="15">
        <f t="shared" si="14"/>
        <v>129.91666666666666</v>
      </c>
      <c r="AC41" s="16">
        <f t="shared" si="28"/>
        <v>12</v>
      </c>
      <c r="AD41" s="17">
        <f t="shared" si="15"/>
        <v>9</v>
      </c>
      <c r="AE41" s="18">
        <f t="shared" si="16"/>
        <v>21</v>
      </c>
      <c r="AF41" s="19" t="str">
        <f t="shared" si="17"/>
        <v>M</v>
      </c>
      <c r="AG41" s="20" t="str">
        <f t="shared" si="18"/>
        <v>9</v>
      </c>
      <c r="AH41" s="21" t="str">
        <f t="shared" si="19"/>
        <v>v</v>
      </c>
      <c r="AI41" s="22">
        <f t="shared" si="20"/>
        <v>296.4166666666667</v>
      </c>
      <c r="AJ41" s="16">
        <f t="shared" si="29"/>
        <v>14</v>
      </c>
      <c r="AK41" s="17">
        <f t="shared" si="21"/>
        <v>8</v>
      </c>
      <c r="AL41" s="18">
        <f t="shared" si="22"/>
        <v>5</v>
      </c>
      <c r="AM41" s="19" t="str">
        <f t="shared" si="23"/>
        <v>O</v>
      </c>
      <c r="AN41" s="20" t="str">
        <f t="shared" si="24"/>
        <v>8</v>
      </c>
      <c r="AO41" s="21" t="str">
        <f t="shared" si="25"/>
        <v>f</v>
      </c>
    </row>
    <row r="42" spans="1:41" ht="18" thickBot="1" thickTop="1">
      <c r="A42" s="34" t="s">
        <v>74</v>
      </c>
      <c r="B42" s="57" t="s">
        <v>75</v>
      </c>
      <c r="C42" s="60" t="str">
        <f t="shared" si="0"/>
        <v>PM01re</v>
      </c>
      <c r="D42" s="42">
        <f t="shared" si="1"/>
        <v>338.3698186439484</v>
      </c>
      <c r="E42" s="43">
        <f t="shared" si="2"/>
        <v>158.3698186439484</v>
      </c>
      <c r="F42" s="46">
        <f t="shared" si="3"/>
        <v>11662.083216088762</v>
      </c>
      <c r="G42" s="47">
        <f aca="true" t="shared" si="30" ref="G42:G73">IF(F42="","",W42)</f>
        <v>7246.482551952029</v>
      </c>
      <c r="H42" s="31">
        <v>31</v>
      </c>
      <c r="I42" s="32">
        <v>10</v>
      </c>
      <c r="J42" s="32">
        <v>0</v>
      </c>
      <c r="K42" s="33" t="s">
        <v>5</v>
      </c>
      <c r="L42" s="31">
        <v>121</v>
      </c>
      <c r="M42" s="32">
        <v>28</v>
      </c>
      <c r="N42" s="32">
        <v>0</v>
      </c>
      <c r="O42" s="33" t="s">
        <v>12</v>
      </c>
      <c r="P42" s="7">
        <f t="shared" si="5"/>
        <v>31.166666666666668</v>
      </c>
      <c r="Q42" s="8">
        <f t="shared" si="6"/>
        <v>121.46666666666667</v>
      </c>
      <c r="R42" s="9">
        <f aca="true" t="shared" si="31" ref="R42:S63">RADIANS(P42)</f>
        <v>0.5439609502048994</v>
      </c>
      <c r="S42" s="10">
        <f t="shared" si="31"/>
        <v>2.119993264755779</v>
      </c>
      <c r="T42" s="25">
        <f t="shared" si="8"/>
        <v>-0.25678927596571155</v>
      </c>
      <c r="U42" s="25">
        <f t="shared" si="26"/>
        <v>1.8304949326775644</v>
      </c>
      <c r="V42" s="26">
        <f t="shared" si="9"/>
        <v>11662.083216088762</v>
      </c>
      <c r="W42" s="27">
        <f t="shared" si="10"/>
        <v>7246.482551952029</v>
      </c>
      <c r="X42" s="28">
        <f t="shared" si="11"/>
        <v>0.9295824421248148</v>
      </c>
      <c r="Y42" s="25">
        <f t="shared" si="27"/>
        <v>0.9295824421248148</v>
      </c>
      <c r="Z42" s="29">
        <f t="shared" si="12"/>
        <v>21.630181356051576</v>
      </c>
      <c r="AA42" s="30">
        <f t="shared" si="13"/>
        <v>338.3698186439484</v>
      </c>
      <c r="AB42" s="15">
        <f t="shared" si="14"/>
        <v>121.16666666666667</v>
      </c>
      <c r="AC42" s="16">
        <f t="shared" si="28"/>
        <v>12</v>
      </c>
      <c r="AD42" s="17">
        <f t="shared" si="15"/>
        <v>1</v>
      </c>
      <c r="AE42" s="18">
        <f t="shared" si="16"/>
        <v>4</v>
      </c>
      <c r="AF42" s="19" t="str">
        <f t="shared" si="17"/>
        <v>M</v>
      </c>
      <c r="AG42" s="20" t="str">
        <f t="shared" si="18"/>
        <v>1</v>
      </c>
      <c r="AH42" s="21" t="str">
        <f t="shared" si="19"/>
        <v>e</v>
      </c>
      <c r="AI42" s="22">
        <f t="shared" si="20"/>
        <v>301.4666666666667</v>
      </c>
      <c r="AJ42" s="16">
        <f t="shared" si="29"/>
        <v>15</v>
      </c>
      <c r="AK42" s="17">
        <f t="shared" si="21"/>
        <v>0.5</v>
      </c>
      <c r="AL42" s="18">
        <f t="shared" si="22"/>
        <v>17</v>
      </c>
      <c r="AM42" s="19" t="str">
        <f t="shared" si="23"/>
        <v>P</v>
      </c>
      <c r="AN42" s="20" t="str">
        <f t="shared" si="24"/>
        <v>0</v>
      </c>
      <c r="AO42" s="21" t="str">
        <f t="shared" si="25"/>
        <v>r</v>
      </c>
    </row>
    <row r="43" spans="1:41" ht="18" thickBot="1" thickTop="1">
      <c r="A43" s="34" t="s">
        <v>76</v>
      </c>
      <c r="B43" s="57" t="s">
        <v>77</v>
      </c>
      <c r="C43" s="60" t="str">
        <f>IF(D43&lt;&gt;"",AM43&amp;AF43&amp;AN43&amp;AG43&amp;AO43&amp;AH43,"")</f>
        <v>OL39gs</v>
      </c>
      <c r="D43" s="42">
        <f>IF(F43="","",IF(ISERR(AA43),"  N/A  ",AA43))</f>
        <v>351.08444624907526</v>
      </c>
      <c r="E43" s="43">
        <f t="shared" si="2"/>
        <v>171.0844462490752</v>
      </c>
      <c r="F43" s="46">
        <f>IF(H43+I43+J43+L43+M43+N43&gt;0,V43,"")</f>
        <v>12147.222060793496</v>
      </c>
      <c r="G43" s="47">
        <f t="shared" si="30"/>
        <v>7547.933854286851</v>
      </c>
      <c r="H43" s="31">
        <v>29</v>
      </c>
      <c r="I43" s="32">
        <v>46</v>
      </c>
      <c r="J43" s="32">
        <v>0</v>
      </c>
      <c r="K43" s="33" t="s">
        <v>5</v>
      </c>
      <c r="L43" s="31">
        <v>106</v>
      </c>
      <c r="M43" s="32">
        <v>34</v>
      </c>
      <c r="N43" s="32">
        <v>0</v>
      </c>
      <c r="O43" s="33" t="s">
        <v>12</v>
      </c>
      <c r="P43" s="7">
        <f>(H43+(I43/60)+(J43/3600))*IF(K43="N",1,-1)</f>
        <v>29.766666666666666</v>
      </c>
      <c r="Q43" s="8">
        <f>((L43)+(M43/60)+(N43/3600))*IF(O43="E",1,-1)</f>
        <v>106.56666666666666</v>
      </c>
      <c r="R43" s="9">
        <f t="shared" si="31"/>
        <v>0.5195263406769788</v>
      </c>
      <c r="S43" s="10">
        <f t="shared" si="31"/>
        <v>1.8599392062086237</v>
      </c>
      <c r="T43" s="25">
        <f>SIN($R$5)*SIN(R43)+COS($R$5)*COS(R43)*COS(S43-$S$5)</f>
        <v>-0.32956858590107274</v>
      </c>
      <c r="U43" s="25">
        <f t="shared" si="26"/>
        <v>1.9066429227426613</v>
      </c>
      <c r="V43" s="26">
        <f t="shared" si="9"/>
        <v>12147.222060793496</v>
      </c>
      <c r="W43" s="27">
        <f t="shared" si="10"/>
        <v>7547.933854286851</v>
      </c>
      <c r="X43" s="28">
        <f>(SIN(R43)-SIN($R$5)*T43)/(COS($R$5)*SIN(U43))</f>
        <v>0.9879178310413615</v>
      </c>
      <c r="Y43" s="25">
        <f t="shared" si="27"/>
        <v>0.9879178310413615</v>
      </c>
      <c r="Z43" s="29">
        <f t="shared" si="12"/>
        <v>8.915553750924728</v>
      </c>
      <c r="AA43" s="30">
        <f t="shared" si="13"/>
        <v>351.08444624907526</v>
      </c>
      <c r="AB43" s="15">
        <f>90+P43</f>
        <v>119.76666666666667</v>
      </c>
      <c r="AC43" s="16">
        <f t="shared" si="28"/>
        <v>11</v>
      </c>
      <c r="AD43" s="17">
        <f>INT(AB43-(10*AC43))</f>
        <v>9</v>
      </c>
      <c r="AE43" s="18">
        <f>INT(24*(AB43-(10*AC43)-AD43))</f>
        <v>18</v>
      </c>
      <c r="AF43" s="19" t="str">
        <f>CHAR(AC43+CODE("A"))</f>
        <v>L</v>
      </c>
      <c r="AG43" s="20" t="str">
        <f>CHAR(AD43+CODE("0"))</f>
        <v>9</v>
      </c>
      <c r="AH43" s="21" t="str">
        <f>CHAR(AE43+CODE("a"))</f>
        <v>s</v>
      </c>
      <c r="AI43" s="22">
        <f>180+Q43</f>
        <v>286.56666666666666</v>
      </c>
      <c r="AJ43" s="16">
        <f t="shared" si="29"/>
        <v>14</v>
      </c>
      <c r="AK43" s="17">
        <f>INT(AI43-(20*AJ43))/2</f>
        <v>3</v>
      </c>
      <c r="AL43" s="18">
        <f>INT((MOD(INT(AI43),2)+(AI43-((20*AJ43)+(2*AK43))))*12)</f>
        <v>6</v>
      </c>
      <c r="AM43" s="19" t="str">
        <f>CHAR(AJ43+CODE("A"))</f>
        <v>O</v>
      </c>
      <c r="AN43" s="20" t="str">
        <f>CHAR(AK43+CODE("0"))</f>
        <v>3</v>
      </c>
      <c r="AO43" s="21" t="str">
        <f>CHAR(AL43+CODE("a"))</f>
        <v>g</v>
      </c>
    </row>
    <row r="44" spans="1:41" ht="18" thickBot="1" thickTop="1">
      <c r="A44" s="34" t="s">
        <v>78</v>
      </c>
      <c r="B44" s="57" t="s">
        <v>79</v>
      </c>
      <c r="C44" s="60" t="str">
        <f t="shared" si="0"/>
        <v>KG64ha</v>
      </c>
      <c r="D44" s="42">
        <f t="shared" si="1"/>
        <v>95.66858231550903</v>
      </c>
      <c r="E44" s="43">
        <f t="shared" si="2"/>
        <v>275.668582315509</v>
      </c>
      <c r="F44" s="46">
        <f t="shared" si="3"/>
        <v>13956.76978342499</v>
      </c>
      <c r="G44" s="47">
        <f t="shared" si="30"/>
        <v>8672.334680108728</v>
      </c>
      <c r="H44" s="31">
        <v>25</v>
      </c>
      <c r="I44" s="32">
        <v>58</v>
      </c>
      <c r="J44" s="32">
        <v>0</v>
      </c>
      <c r="K44" s="33" t="s">
        <v>11</v>
      </c>
      <c r="L44" s="31">
        <v>32</v>
      </c>
      <c r="M44" s="32">
        <v>35</v>
      </c>
      <c r="N44" s="32">
        <v>0</v>
      </c>
      <c r="O44" s="33" t="s">
        <v>12</v>
      </c>
      <c r="P44" s="7">
        <f t="shared" si="5"/>
        <v>-25.966666666666665</v>
      </c>
      <c r="Q44" s="8">
        <f t="shared" si="6"/>
        <v>32.583333333333336</v>
      </c>
      <c r="R44" s="9">
        <f t="shared" si="31"/>
        <v>-0.4532038291011942</v>
      </c>
      <c r="S44" s="10">
        <f t="shared" si="31"/>
        <v>0.5686864479414857</v>
      </c>
      <c r="T44" s="25">
        <f t="shared" si="8"/>
        <v>-0.5809337738582636</v>
      </c>
      <c r="U44" s="25">
        <f t="shared" si="26"/>
        <v>2.1906717600729855</v>
      </c>
      <c r="V44" s="26">
        <f t="shared" si="9"/>
        <v>13956.76978342499</v>
      </c>
      <c r="W44" s="27">
        <f t="shared" si="10"/>
        <v>8672.334680108728</v>
      </c>
      <c r="X44" s="28">
        <f t="shared" si="11"/>
        <v>-0.09877410404042444</v>
      </c>
      <c r="Y44" s="25">
        <f t="shared" si="27"/>
        <v>-0.09877410404042444</v>
      </c>
      <c r="Z44" s="29">
        <f t="shared" si="12"/>
        <v>95.66858231550903</v>
      </c>
      <c r="AA44" s="30">
        <f t="shared" si="13"/>
        <v>95.66858231550903</v>
      </c>
      <c r="AB44" s="15">
        <f t="shared" si="14"/>
        <v>64.03333333333333</v>
      </c>
      <c r="AC44" s="16">
        <f t="shared" si="28"/>
        <v>6</v>
      </c>
      <c r="AD44" s="17">
        <f t="shared" si="15"/>
        <v>4</v>
      </c>
      <c r="AE44" s="18">
        <f t="shared" si="16"/>
        <v>0</v>
      </c>
      <c r="AF44" s="19" t="str">
        <f t="shared" si="17"/>
        <v>G</v>
      </c>
      <c r="AG44" s="20" t="str">
        <f t="shared" si="18"/>
        <v>4</v>
      </c>
      <c r="AH44" s="21" t="str">
        <f t="shared" si="19"/>
        <v>a</v>
      </c>
      <c r="AI44" s="22">
        <f t="shared" si="20"/>
        <v>212.58333333333334</v>
      </c>
      <c r="AJ44" s="16">
        <f t="shared" si="29"/>
        <v>10</v>
      </c>
      <c r="AK44" s="17">
        <f t="shared" si="21"/>
        <v>6</v>
      </c>
      <c r="AL44" s="18">
        <f t="shared" si="22"/>
        <v>7</v>
      </c>
      <c r="AM44" s="19" t="str">
        <f t="shared" si="23"/>
        <v>K</v>
      </c>
      <c r="AN44" s="20" t="str">
        <f t="shared" si="24"/>
        <v>6</v>
      </c>
      <c r="AO44" s="21" t="str">
        <f t="shared" si="25"/>
        <v>h</v>
      </c>
    </row>
    <row r="45" spans="1:41" ht="18" thickBot="1" thickTop="1">
      <c r="A45" s="34" t="s">
        <v>80</v>
      </c>
      <c r="B45" s="57" t="s">
        <v>81</v>
      </c>
      <c r="C45" s="60" t="str">
        <f t="shared" si="0"/>
        <v>FF46pm</v>
      </c>
      <c r="D45" s="42">
        <f t="shared" si="1"/>
        <v>169.31108866573754</v>
      </c>
      <c r="E45" s="43">
        <f t="shared" si="2"/>
        <v>349.31108866573754</v>
      </c>
      <c r="F45" s="46">
        <f t="shared" si="3"/>
        <v>8313.204428271809</v>
      </c>
      <c r="G45" s="47">
        <f t="shared" si="30"/>
        <v>5165.585746907905</v>
      </c>
      <c r="H45" s="31">
        <v>33</v>
      </c>
      <c r="I45" s="32">
        <v>28</v>
      </c>
      <c r="J45" s="32">
        <v>0</v>
      </c>
      <c r="K45" s="33" t="s">
        <v>11</v>
      </c>
      <c r="L45" s="31">
        <v>70</v>
      </c>
      <c r="M45" s="32">
        <v>45</v>
      </c>
      <c r="N45" s="32">
        <v>0</v>
      </c>
      <c r="O45" s="33" t="s">
        <v>7</v>
      </c>
      <c r="P45" s="7">
        <f t="shared" si="5"/>
        <v>-33.46666666666667</v>
      </c>
      <c r="Q45" s="8">
        <f t="shared" si="6"/>
        <v>-70.75</v>
      </c>
      <c r="R45" s="9">
        <f t="shared" si="31"/>
        <v>-0.584103523000769</v>
      </c>
      <c r="S45" s="10">
        <f t="shared" si="31"/>
        <v>-1.2348204457859882</v>
      </c>
      <c r="T45" s="25">
        <f t="shared" si="8"/>
        <v>0.2628216745624869</v>
      </c>
      <c r="U45" s="25">
        <f t="shared" si="26"/>
        <v>1.3048507970917924</v>
      </c>
      <c r="V45" s="26">
        <f t="shared" si="9"/>
        <v>8313.204428271809</v>
      </c>
      <c r="W45" s="27">
        <f t="shared" si="10"/>
        <v>5165.585746907905</v>
      </c>
      <c r="X45" s="28">
        <f t="shared" si="11"/>
        <v>-0.9826487108933736</v>
      </c>
      <c r="Y45" s="25">
        <f t="shared" si="27"/>
        <v>-0.9826487108933736</v>
      </c>
      <c r="Z45" s="29">
        <f t="shared" si="12"/>
        <v>169.31108866573754</v>
      </c>
      <c r="AA45" s="30">
        <f t="shared" si="13"/>
        <v>169.31108866573754</v>
      </c>
      <c r="AB45" s="15">
        <f t="shared" si="14"/>
        <v>56.53333333333333</v>
      </c>
      <c r="AC45" s="16">
        <f t="shared" si="28"/>
        <v>5</v>
      </c>
      <c r="AD45" s="17">
        <f t="shared" si="15"/>
        <v>6</v>
      </c>
      <c r="AE45" s="18">
        <f t="shared" si="16"/>
        <v>12</v>
      </c>
      <c r="AF45" s="19" t="str">
        <f t="shared" si="17"/>
        <v>F</v>
      </c>
      <c r="AG45" s="20" t="str">
        <f t="shared" si="18"/>
        <v>6</v>
      </c>
      <c r="AH45" s="21" t="str">
        <f t="shared" si="19"/>
        <v>m</v>
      </c>
      <c r="AI45" s="22">
        <f t="shared" si="20"/>
        <v>109.25</v>
      </c>
      <c r="AJ45" s="16">
        <f t="shared" si="29"/>
        <v>5</v>
      </c>
      <c r="AK45" s="17">
        <f t="shared" si="21"/>
        <v>4.5</v>
      </c>
      <c r="AL45" s="18">
        <f t="shared" si="22"/>
        <v>15</v>
      </c>
      <c r="AM45" s="19" t="str">
        <f t="shared" si="23"/>
        <v>F</v>
      </c>
      <c r="AN45" s="20" t="str">
        <f t="shared" si="24"/>
        <v>4</v>
      </c>
      <c r="AO45" s="21" t="str">
        <f t="shared" si="25"/>
        <v>p</v>
      </c>
    </row>
    <row r="46" spans="1:41" ht="18" thickBot="1" thickTop="1">
      <c r="A46" s="34" t="s">
        <v>82</v>
      </c>
      <c r="B46" s="57" t="s">
        <v>83</v>
      </c>
      <c r="C46" s="60" t="str">
        <f t="shared" si="0"/>
        <v>DG52hv</v>
      </c>
      <c r="D46" s="42">
        <f t="shared" si="1"/>
        <v>204.46299075540094</v>
      </c>
      <c r="E46" s="43">
        <f t="shared" si="2"/>
        <v>24.462990755400938</v>
      </c>
      <c r="F46" s="46">
        <f t="shared" si="3"/>
        <v>7983.480436078826</v>
      </c>
      <c r="G46" s="47">
        <f t="shared" si="30"/>
        <v>4960.704756769699</v>
      </c>
      <c r="H46" s="31">
        <v>27</v>
      </c>
      <c r="I46" s="32">
        <v>7</v>
      </c>
      <c r="J46" s="32">
        <v>0</v>
      </c>
      <c r="K46" s="33" t="s">
        <v>11</v>
      </c>
      <c r="L46" s="31">
        <v>109</v>
      </c>
      <c r="M46" s="32">
        <v>22</v>
      </c>
      <c r="N46" s="32">
        <v>0</v>
      </c>
      <c r="O46" s="33" t="s">
        <v>7</v>
      </c>
      <c r="P46" s="7">
        <f t="shared" si="5"/>
        <v>-27.116666666666667</v>
      </c>
      <c r="Q46" s="8">
        <f t="shared" si="6"/>
        <v>-109.36666666666666</v>
      </c>
      <c r="R46" s="9">
        <f t="shared" si="31"/>
        <v>-0.47327511549912904</v>
      </c>
      <c r="S46" s="10">
        <f t="shared" si="31"/>
        <v>-1.908808425264465</v>
      </c>
      <c r="T46" s="25">
        <f t="shared" si="8"/>
        <v>0.31238193168150885</v>
      </c>
      <c r="U46" s="25">
        <f t="shared" si="26"/>
        <v>1.2530969135267345</v>
      </c>
      <c r="V46" s="26">
        <f t="shared" si="9"/>
        <v>7983.480436078826</v>
      </c>
      <c r="W46" s="27">
        <f t="shared" si="10"/>
        <v>4960.704756769699</v>
      </c>
      <c r="X46" s="28">
        <f t="shared" si="11"/>
        <v>-0.9102289451481127</v>
      </c>
      <c r="Y46" s="25">
        <f t="shared" si="27"/>
        <v>-0.9102289451481127</v>
      </c>
      <c r="Z46" s="29">
        <f t="shared" si="12"/>
        <v>155.53700924459906</v>
      </c>
      <c r="AA46" s="30">
        <f t="shared" si="13"/>
        <v>204.46299075540094</v>
      </c>
      <c r="AB46" s="15">
        <f t="shared" si="14"/>
        <v>62.88333333333333</v>
      </c>
      <c r="AC46" s="16">
        <f t="shared" si="28"/>
        <v>6</v>
      </c>
      <c r="AD46" s="17">
        <f t="shared" si="15"/>
        <v>2</v>
      </c>
      <c r="AE46" s="18">
        <f t="shared" si="16"/>
        <v>21</v>
      </c>
      <c r="AF46" s="19" t="str">
        <f t="shared" si="17"/>
        <v>G</v>
      </c>
      <c r="AG46" s="20" t="str">
        <f t="shared" si="18"/>
        <v>2</v>
      </c>
      <c r="AH46" s="21" t="str">
        <f t="shared" si="19"/>
        <v>v</v>
      </c>
      <c r="AI46" s="22">
        <f t="shared" si="20"/>
        <v>70.63333333333334</v>
      </c>
      <c r="AJ46" s="16">
        <f t="shared" si="29"/>
        <v>3</v>
      </c>
      <c r="AK46" s="17">
        <f t="shared" si="21"/>
        <v>5</v>
      </c>
      <c r="AL46" s="18">
        <f t="shared" si="22"/>
        <v>7</v>
      </c>
      <c r="AM46" s="19" t="str">
        <f t="shared" si="23"/>
        <v>D</v>
      </c>
      <c r="AN46" s="20" t="str">
        <f t="shared" si="24"/>
        <v>5</v>
      </c>
      <c r="AO46" s="21" t="str">
        <f t="shared" si="25"/>
        <v>h</v>
      </c>
    </row>
    <row r="47" spans="1:41" ht="18" thickBot="1" thickTop="1">
      <c r="A47" s="34" t="s">
        <v>84</v>
      </c>
      <c r="B47" s="57" t="s">
        <v>85</v>
      </c>
      <c r="C47" s="60" t="str">
        <f t="shared" si="0"/>
        <v>IM63ep</v>
      </c>
      <c r="D47" s="42">
        <f t="shared" si="1"/>
        <v>70.3872622419605</v>
      </c>
      <c r="E47" s="43">
        <f t="shared" si="2"/>
        <v>250.3872622419605</v>
      </c>
      <c r="F47" s="46">
        <f t="shared" si="3"/>
        <v>6543.2405688897925</v>
      </c>
      <c r="G47" s="47">
        <f t="shared" si="30"/>
        <v>4065.7811933867156</v>
      </c>
      <c r="H47" s="31">
        <v>33</v>
      </c>
      <c r="I47" s="32">
        <v>39</v>
      </c>
      <c r="J47" s="32">
        <v>0</v>
      </c>
      <c r="K47" s="33" t="s">
        <v>5</v>
      </c>
      <c r="L47" s="31">
        <v>7</v>
      </c>
      <c r="M47" s="32">
        <v>35</v>
      </c>
      <c r="N47" s="32">
        <v>0</v>
      </c>
      <c r="O47" s="33" t="s">
        <v>7</v>
      </c>
      <c r="P47" s="7">
        <f t="shared" si="5"/>
        <v>33.65</v>
      </c>
      <c r="Q47" s="8">
        <f t="shared" si="6"/>
        <v>-7.583333333333333</v>
      </c>
      <c r="R47" s="9">
        <f t="shared" si="31"/>
        <v>0.5873032932960919</v>
      </c>
      <c r="S47" s="10">
        <f t="shared" si="31"/>
        <v>-0.13235413494290332</v>
      </c>
      <c r="T47" s="25">
        <f t="shared" si="8"/>
        <v>0.5173583913764672</v>
      </c>
      <c r="U47" s="25">
        <f t="shared" si="26"/>
        <v>1.0270350916480604</v>
      </c>
      <c r="V47" s="26">
        <f t="shared" si="9"/>
        <v>6543.2405688897925</v>
      </c>
      <c r="W47" s="27">
        <f t="shared" si="10"/>
        <v>4065.7811933867156</v>
      </c>
      <c r="X47" s="28">
        <f t="shared" si="11"/>
        <v>0.33566099573117886</v>
      </c>
      <c r="Y47" s="25">
        <f t="shared" si="27"/>
        <v>0.33566099573117886</v>
      </c>
      <c r="Z47" s="29">
        <f t="shared" si="12"/>
        <v>70.3872622419605</v>
      </c>
      <c r="AA47" s="30">
        <f t="shared" si="13"/>
        <v>70.3872622419605</v>
      </c>
      <c r="AB47" s="15">
        <f t="shared" si="14"/>
        <v>123.65</v>
      </c>
      <c r="AC47" s="16">
        <f t="shared" si="28"/>
        <v>12</v>
      </c>
      <c r="AD47" s="17">
        <f t="shared" si="15"/>
        <v>3</v>
      </c>
      <c r="AE47" s="18">
        <f t="shared" si="16"/>
        <v>15</v>
      </c>
      <c r="AF47" s="19" t="str">
        <f t="shared" si="17"/>
        <v>M</v>
      </c>
      <c r="AG47" s="20" t="str">
        <f t="shared" si="18"/>
        <v>3</v>
      </c>
      <c r="AH47" s="21" t="str">
        <f t="shared" si="19"/>
        <v>p</v>
      </c>
      <c r="AI47" s="22">
        <f t="shared" si="20"/>
        <v>172.41666666666666</v>
      </c>
      <c r="AJ47" s="16">
        <f t="shared" si="29"/>
        <v>8</v>
      </c>
      <c r="AK47" s="17">
        <f t="shared" si="21"/>
        <v>6</v>
      </c>
      <c r="AL47" s="18">
        <f t="shared" si="22"/>
        <v>4</v>
      </c>
      <c r="AM47" s="19" t="str">
        <f t="shared" si="23"/>
        <v>I</v>
      </c>
      <c r="AN47" s="20" t="str">
        <f t="shared" si="24"/>
        <v>6</v>
      </c>
      <c r="AO47" s="21" t="str">
        <f t="shared" si="25"/>
        <v>e</v>
      </c>
    </row>
    <row r="48" spans="1:41" ht="18" thickBot="1" thickTop="1">
      <c r="A48" s="34" t="s">
        <v>86</v>
      </c>
      <c r="B48" s="57" t="s">
        <v>87</v>
      </c>
      <c r="C48" s="60" t="str">
        <f t="shared" si="0"/>
        <v>EL83td</v>
      </c>
      <c r="D48" s="42">
        <f t="shared" si="1"/>
        <v>177.66650097490734</v>
      </c>
      <c r="E48" s="43">
        <f t="shared" si="2"/>
        <v>357.6665009749073</v>
      </c>
      <c r="F48" s="46">
        <f t="shared" si="3"/>
        <v>1923.0265655139492</v>
      </c>
      <c r="G48" s="47">
        <f t="shared" si="30"/>
        <v>1194.9133097174606</v>
      </c>
      <c r="H48" s="31">
        <v>23</v>
      </c>
      <c r="I48" s="32">
        <v>8</v>
      </c>
      <c r="J48" s="32">
        <v>0</v>
      </c>
      <c r="K48" s="33" t="s">
        <v>5</v>
      </c>
      <c r="L48" s="31">
        <v>82</v>
      </c>
      <c r="M48" s="32">
        <v>23</v>
      </c>
      <c r="N48" s="32">
        <v>0</v>
      </c>
      <c r="O48" s="33" t="s">
        <v>7</v>
      </c>
      <c r="P48" s="7">
        <f t="shared" si="5"/>
        <v>23.133333333333333</v>
      </c>
      <c r="Q48" s="8">
        <f t="shared" si="6"/>
        <v>-82.38333333333334</v>
      </c>
      <c r="R48" s="9">
        <f t="shared" si="31"/>
        <v>0.40375283362802156</v>
      </c>
      <c r="S48" s="10">
        <f t="shared" si="31"/>
        <v>-1.437860415434662</v>
      </c>
      <c r="T48" s="25">
        <f t="shared" si="8"/>
        <v>0.9547909318902521</v>
      </c>
      <c r="U48" s="25">
        <f t="shared" si="26"/>
        <v>0.3018406161535001</v>
      </c>
      <c r="V48" s="26">
        <f t="shared" si="9"/>
        <v>1923.0265655139492</v>
      </c>
      <c r="W48" s="27">
        <f t="shared" si="10"/>
        <v>1194.9133097174606</v>
      </c>
      <c r="X48" s="28">
        <f t="shared" si="11"/>
        <v>-0.9991707605487024</v>
      </c>
      <c r="Y48" s="25">
        <f t="shared" si="27"/>
        <v>-0.9991707605487024</v>
      </c>
      <c r="Z48" s="29">
        <f t="shared" si="12"/>
        <v>177.66650097490734</v>
      </c>
      <c r="AA48" s="30">
        <f t="shared" si="13"/>
        <v>177.66650097490734</v>
      </c>
      <c r="AB48" s="15">
        <f t="shared" si="14"/>
        <v>113.13333333333333</v>
      </c>
      <c r="AC48" s="16">
        <f t="shared" si="28"/>
        <v>11</v>
      </c>
      <c r="AD48" s="17">
        <f t="shared" si="15"/>
        <v>3</v>
      </c>
      <c r="AE48" s="18">
        <f t="shared" si="16"/>
        <v>3</v>
      </c>
      <c r="AF48" s="19" t="str">
        <f t="shared" si="17"/>
        <v>L</v>
      </c>
      <c r="AG48" s="20" t="str">
        <f t="shared" si="18"/>
        <v>3</v>
      </c>
      <c r="AH48" s="21" t="str">
        <f t="shared" si="19"/>
        <v>d</v>
      </c>
      <c r="AI48" s="22">
        <f t="shared" si="20"/>
        <v>97.61666666666666</v>
      </c>
      <c r="AJ48" s="16">
        <f t="shared" si="29"/>
        <v>4</v>
      </c>
      <c r="AK48" s="17">
        <f t="shared" si="21"/>
        <v>8.5</v>
      </c>
      <c r="AL48" s="18">
        <f t="shared" si="22"/>
        <v>19</v>
      </c>
      <c r="AM48" s="19" t="str">
        <f t="shared" si="23"/>
        <v>E</v>
      </c>
      <c r="AN48" s="20" t="str">
        <f t="shared" si="24"/>
        <v>8</v>
      </c>
      <c r="AO48" s="21" t="str">
        <f t="shared" si="25"/>
        <v>t</v>
      </c>
    </row>
    <row r="49" spans="1:41" ht="18" thickBot="1" thickTop="1">
      <c r="A49" s="34" t="s">
        <v>88</v>
      </c>
      <c r="B49" s="57" t="s">
        <v>89</v>
      </c>
      <c r="C49" s="60" t="str">
        <f t="shared" si="0"/>
        <v>FH53tn</v>
      </c>
      <c r="D49" s="42">
        <f t="shared" si="1"/>
        <v>163.33524249513403</v>
      </c>
      <c r="E49" s="43">
        <f t="shared" si="2"/>
        <v>343.335242495134</v>
      </c>
      <c r="F49" s="46">
        <f t="shared" si="3"/>
        <v>6505.109997630523</v>
      </c>
      <c r="G49" s="47">
        <f t="shared" si="30"/>
        <v>4042.0879548626526</v>
      </c>
      <c r="H49" s="31">
        <v>16</v>
      </c>
      <c r="I49" s="32">
        <v>27</v>
      </c>
      <c r="J49" s="32">
        <v>0</v>
      </c>
      <c r="K49" s="33" t="s">
        <v>11</v>
      </c>
      <c r="L49" s="31">
        <v>68</v>
      </c>
      <c r="M49" s="32">
        <v>22</v>
      </c>
      <c r="N49" s="32">
        <v>0</v>
      </c>
      <c r="O49" s="33" t="s">
        <v>7</v>
      </c>
      <c r="P49" s="7">
        <f t="shared" si="5"/>
        <v>-16.45</v>
      </c>
      <c r="Q49" s="8">
        <f t="shared" si="6"/>
        <v>-68.36666666666666</v>
      </c>
      <c r="R49" s="9">
        <f t="shared" si="31"/>
        <v>-0.2871066619530672</v>
      </c>
      <c r="S49" s="10">
        <f t="shared" si="31"/>
        <v>-1.1932234319467898</v>
      </c>
      <c r="T49" s="25">
        <f t="shared" si="8"/>
        <v>0.5224708895793202</v>
      </c>
      <c r="U49" s="25">
        <f t="shared" si="26"/>
        <v>1.0210500702606378</v>
      </c>
      <c r="V49" s="26">
        <f t="shared" si="9"/>
        <v>6505.109997630523</v>
      </c>
      <c r="W49" s="27">
        <f t="shared" si="10"/>
        <v>4042.0879548626526</v>
      </c>
      <c r="X49" s="28">
        <f t="shared" si="11"/>
        <v>-0.957999068399886</v>
      </c>
      <c r="Y49" s="25">
        <f t="shared" si="27"/>
        <v>-0.957999068399886</v>
      </c>
      <c r="Z49" s="29">
        <f t="shared" si="12"/>
        <v>163.33524249513403</v>
      </c>
      <c r="AA49" s="30">
        <f t="shared" si="13"/>
        <v>163.33524249513403</v>
      </c>
      <c r="AB49" s="15">
        <f t="shared" si="14"/>
        <v>73.55</v>
      </c>
      <c r="AC49" s="16">
        <f t="shared" si="28"/>
        <v>7</v>
      </c>
      <c r="AD49" s="17">
        <f t="shared" si="15"/>
        <v>3</v>
      </c>
      <c r="AE49" s="18">
        <f t="shared" si="16"/>
        <v>13</v>
      </c>
      <c r="AF49" s="19" t="str">
        <f t="shared" si="17"/>
        <v>H</v>
      </c>
      <c r="AG49" s="20" t="str">
        <f t="shared" si="18"/>
        <v>3</v>
      </c>
      <c r="AH49" s="21" t="str">
        <f t="shared" si="19"/>
        <v>n</v>
      </c>
      <c r="AI49" s="22">
        <f t="shared" si="20"/>
        <v>111.63333333333334</v>
      </c>
      <c r="AJ49" s="16">
        <f t="shared" si="29"/>
        <v>5</v>
      </c>
      <c r="AK49" s="17">
        <f t="shared" si="21"/>
        <v>5.5</v>
      </c>
      <c r="AL49" s="18">
        <f t="shared" si="22"/>
        <v>19</v>
      </c>
      <c r="AM49" s="19" t="str">
        <f t="shared" si="23"/>
        <v>F</v>
      </c>
      <c r="AN49" s="20" t="str">
        <f t="shared" si="24"/>
        <v>5</v>
      </c>
      <c r="AO49" s="21" t="str">
        <f t="shared" si="25"/>
        <v>t</v>
      </c>
    </row>
    <row r="50" spans="1:41" ht="18" thickBot="1" thickTop="1">
      <c r="A50" s="34" t="s">
        <v>90</v>
      </c>
      <c r="B50" s="57" t="s">
        <v>91</v>
      </c>
      <c r="C50" s="60" t="str">
        <f>IF(D50&lt;&gt;"",AM50&amp;AF50&amp;AN50&amp;AG50&amp;AO50&amp;AH50,"")</f>
        <v>IM58kr</v>
      </c>
      <c r="D50" s="42">
        <f>IF(F50="","",IF(ISERR(AA50),"  N/A  ",AA50))</f>
        <v>65.80643833529314</v>
      </c>
      <c r="E50" s="43">
        <f t="shared" si="2"/>
        <v>245.80643833529314</v>
      </c>
      <c r="F50" s="46">
        <f>IF(H50+I50+J50+L50+M50+N50&gt;0,V50,"")</f>
        <v>6147.474447806511</v>
      </c>
      <c r="G50" s="47">
        <f t="shared" si="30"/>
        <v>3819.8635268820535</v>
      </c>
      <c r="H50" s="31">
        <v>38</v>
      </c>
      <c r="I50" s="32">
        <v>44</v>
      </c>
      <c r="J50" s="32">
        <v>0</v>
      </c>
      <c r="K50" s="33" t="s">
        <v>5</v>
      </c>
      <c r="L50" s="31">
        <v>9</v>
      </c>
      <c r="M50" s="32">
        <v>9</v>
      </c>
      <c r="N50" s="32">
        <v>0</v>
      </c>
      <c r="O50" s="33" t="s">
        <v>7</v>
      </c>
      <c r="P50" s="7">
        <f>(H50+(I50/60)+(J50/3600))*IF(K50="N",1,-1)</f>
        <v>38.733333333333334</v>
      </c>
      <c r="Q50" s="8">
        <f>((L50)+(M50/60)+(N50/3600))*IF(O50="E",1,-1)</f>
        <v>-9.15</v>
      </c>
      <c r="R50" s="9">
        <f t="shared" si="31"/>
        <v>0.676024196939137</v>
      </c>
      <c r="S50" s="10">
        <f t="shared" si="31"/>
        <v>-0.15969762655748115</v>
      </c>
      <c r="T50" s="25">
        <f>SIN($R$5)*SIN(R50)+COS($R$5)*COS(R50)*COS(S50-$S$5)</f>
        <v>0.5694866216094461</v>
      </c>
      <c r="U50" s="25">
        <f t="shared" si="26"/>
        <v>0.9649151542625195</v>
      </c>
      <c r="V50" s="26">
        <f t="shared" si="9"/>
        <v>6147.474447806511</v>
      </c>
      <c r="W50" s="27">
        <f t="shared" si="10"/>
        <v>3819.8635268820535</v>
      </c>
      <c r="X50" s="28">
        <f>(SIN(R50)-SIN($R$5)*T50)/(COS($R$5)*SIN(U50))</f>
        <v>0.409820536180175</v>
      </c>
      <c r="Y50" s="25">
        <f t="shared" si="27"/>
        <v>0.409820536180175</v>
      </c>
      <c r="Z50" s="29">
        <f t="shared" si="12"/>
        <v>65.80643833529314</v>
      </c>
      <c r="AA50" s="30">
        <f t="shared" si="13"/>
        <v>65.80643833529314</v>
      </c>
      <c r="AB50" s="15">
        <f>90+P50</f>
        <v>128.73333333333335</v>
      </c>
      <c r="AC50" s="16">
        <f t="shared" si="28"/>
        <v>12</v>
      </c>
      <c r="AD50" s="17">
        <f>INT(AB50-(10*AC50))</f>
        <v>8</v>
      </c>
      <c r="AE50" s="18">
        <f>INT(24*(AB50-(10*AC50)-AD50))</f>
        <v>17</v>
      </c>
      <c r="AF50" s="19" t="str">
        <f>CHAR(AC50+CODE("A"))</f>
        <v>M</v>
      </c>
      <c r="AG50" s="20" t="str">
        <f>CHAR(AD50+CODE("0"))</f>
        <v>8</v>
      </c>
      <c r="AH50" s="21" t="str">
        <f>CHAR(AE50+CODE("a"))</f>
        <v>r</v>
      </c>
      <c r="AI50" s="22">
        <f>180+Q50</f>
        <v>170.85</v>
      </c>
      <c r="AJ50" s="16">
        <f t="shared" si="29"/>
        <v>8</v>
      </c>
      <c r="AK50" s="17">
        <f>INT(AI50-(20*AJ50))/2</f>
        <v>5</v>
      </c>
      <c r="AL50" s="18">
        <f>INT((MOD(INT(AI50),2)+(AI50-((20*AJ50)+(2*AK50))))*12)</f>
        <v>10</v>
      </c>
      <c r="AM50" s="19" t="str">
        <f>CHAR(AJ50+CODE("A"))</f>
        <v>I</v>
      </c>
      <c r="AN50" s="20" t="str">
        <f>CHAR(AK50+CODE("0"))</f>
        <v>5</v>
      </c>
      <c r="AO50" s="21" t="str">
        <f>CHAR(AL50+CODE("a"))</f>
        <v>k</v>
      </c>
    </row>
    <row r="51" spans="1:41" ht="18" thickBot="1" thickTop="1">
      <c r="A51" s="34" t="s">
        <v>92</v>
      </c>
      <c r="B51" s="57" t="s">
        <v>93</v>
      </c>
      <c r="C51" s="60" t="str">
        <f>IF(D51&lt;&gt;"",AM51&amp;AF51&amp;AN51&amp;AG51&amp;AO51&amp;AH51,"")</f>
        <v>IM12nx</v>
      </c>
      <c r="D51" s="42">
        <f>IF(F51="","",IF(ISERR(AA51),"  N/A  ",AA51))</f>
        <v>75.7427435298991</v>
      </c>
      <c r="E51" s="43">
        <f t="shared" si="2"/>
        <v>255.7427435298991</v>
      </c>
      <c r="F51" s="46">
        <f>IF(H51+I51+J51+L51+M51+N51&gt;0,V51,"")</f>
        <v>5826.334585302787</v>
      </c>
      <c r="G51" s="47">
        <f t="shared" si="30"/>
        <v>3620.316467643182</v>
      </c>
      <c r="H51" s="31">
        <v>32</v>
      </c>
      <c r="I51" s="32">
        <v>58</v>
      </c>
      <c r="J51" s="32">
        <v>0</v>
      </c>
      <c r="K51" s="33" t="s">
        <v>5</v>
      </c>
      <c r="L51" s="31">
        <v>16</v>
      </c>
      <c r="M51" s="32">
        <v>54</v>
      </c>
      <c r="N51" s="32">
        <v>0</v>
      </c>
      <c r="O51" s="33" t="s">
        <v>7</v>
      </c>
      <c r="P51" s="7">
        <f t="shared" si="5"/>
        <v>32.96666666666667</v>
      </c>
      <c r="Q51" s="8">
        <f t="shared" si="6"/>
        <v>-16.9</v>
      </c>
      <c r="R51" s="9">
        <f t="shared" si="31"/>
        <v>0.5753768767407973</v>
      </c>
      <c r="S51" s="10">
        <f t="shared" si="31"/>
        <v>-0.29496064358704166</v>
      </c>
      <c r="T51" s="25">
        <f>SIN($R$5)*SIN(R51)+COS($R$5)*COS(R51)*COS(S51-$S$5)</f>
        <v>0.6101799304000619</v>
      </c>
      <c r="U51" s="25">
        <f>ACOS(T51)</f>
        <v>0.9145086462569121</v>
      </c>
      <c r="V51" s="26">
        <f t="shared" si="9"/>
        <v>5826.334585302787</v>
      </c>
      <c r="W51" s="27">
        <f t="shared" si="10"/>
        <v>3620.316467643182</v>
      </c>
      <c r="X51" s="28">
        <f t="shared" si="11"/>
        <v>0.24627604346623957</v>
      </c>
      <c r="Y51" s="25">
        <f>MIN(1,MAX(-1,X51))</f>
        <v>0.24627604346623957</v>
      </c>
      <c r="Z51" s="29">
        <f t="shared" si="12"/>
        <v>75.7427435298991</v>
      </c>
      <c r="AA51" s="30">
        <f t="shared" si="13"/>
        <v>75.7427435298991</v>
      </c>
      <c r="AB51" s="15">
        <f t="shared" si="14"/>
        <v>122.96666666666667</v>
      </c>
      <c r="AC51" s="16">
        <f>INT(AB51/10)</f>
        <v>12</v>
      </c>
      <c r="AD51" s="17">
        <f>INT(AB51-(10*AC51))</f>
        <v>2</v>
      </c>
      <c r="AE51" s="18">
        <f>INT(24*(AB51-(10*AC51)-AD51))</f>
        <v>23</v>
      </c>
      <c r="AF51" s="19" t="str">
        <f t="shared" si="17"/>
        <v>M</v>
      </c>
      <c r="AG51" s="20" t="str">
        <f t="shared" si="18"/>
        <v>2</v>
      </c>
      <c r="AH51" s="21" t="str">
        <f t="shared" si="19"/>
        <v>x</v>
      </c>
      <c r="AI51" s="22">
        <f t="shared" si="20"/>
        <v>163.1</v>
      </c>
      <c r="AJ51" s="16">
        <f>INT(AI51/20)</f>
        <v>8</v>
      </c>
      <c r="AK51" s="17">
        <f>INT(AI51-(20*AJ51))/2</f>
        <v>1.5</v>
      </c>
      <c r="AL51" s="18">
        <f>INT((MOD(INT(AI51),2)+(AI51-((20*AJ51)+(2*AK51))))*12)</f>
        <v>13</v>
      </c>
      <c r="AM51" s="19" t="str">
        <f t="shared" si="23"/>
        <v>I</v>
      </c>
      <c r="AN51" s="20" t="str">
        <f t="shared" si="24"/>
        <v>1</v>
      </c>
      <c r="AO51" s="21" t="str">
        <f t="shared" si="25"/>
        <v>n</v>
      </c>
    </row>
    <row r="52" spans="1:41" ht="18" thickBot="1" thickTop="1">
      <c r="A52" s="34" t="s">
        <v>94</v>
      </c>
      <c r="B52" s="57" t="s">
        <v>95</v>
      </c>
      <c r="C52" s="60" t="str">
        <f t="shared" si="0"/>
        <v>HM77er</v>
      </c>
      <c r="D52" s="42">
        <f t="shared" si="1"/>
        <v>74.07745387480483</v>
      </c>
      <c r="E52" s="43">
        <f t="shared" si="2"/>
        <v>254.07745387480483</v>
      </c>
      <c r="F52" s="46">
        <f t="shared" si="3"/>
        <v>4881.422449767812</v>
      </c>
      <c r="G52" s="47">
        <f t="shared" si="30"/>
        <v>3033.1752874262934</v>
      </c>
      <c r="H52" s="31">
        <v>37</v>
      </c>
      <c r="I52" s="32">
        <v>44</v>
      </c>
      <c r="J52" s="32">
        <v>0</v>
      </c>
      <c r="K52" s="33" t="s">
        <v>5</v>
      </c>
      <c r="L52" s="31">
        <v>25</v>
      </c>
      <c r="M52" s="32">
        <v>40</v>
      </c>
      <c r="N52" s="32">
        <v>0</v>
      </c>
      <c r="O52" s="33" t="s">
        <v>7</v>
      </c>
      <c r="P52" s="7">
        <f t="shared" si="5"/>
        <v>37.733333333333334</v>
      </c>
      <c r="Q52" s="8">
        <f t="shared" si="6"/>
        <v>-25.666666666666668</v>
      </c>
      <c r="R52" s="9">
        <f t="shared" si="31"/>
        <v>0.6585709044191937</v>
      </c>
      <c r="S52" s="10">
        <f t="shared" si="31"/>
        <v>-0.4479678413452113</v>
      </c>
      <c r="T52" s="25">
        <f t="shared" si="8"/>
        <v>0.7205549024615847</v>
      </c>
      <c r="U52" s="25">
        <f t="shared" si="26"/>
        <v>0.7661940746771013</v>
      </c>
      <c r="V52" s="26">
        <f t="shared" si="9"/>
        <v>4881.422449767812</v>
      </c>
      <c r="W52" s="27">
        <f t="shared" si="10"/>
        <v>3033.1752874262934</v>
      </c>
      <c r="X52" s="28">
        <f t="shared" si="11"/>
        <v>0.27433764663796323</v>
      </c>
      <c r="Y52" s="25">
        <f t="shared" si="27"/>
        <v>0.27433764663796323</v>
      </c>
      <c r="Z52" s="29">
        <f t="shared" si="12"/>
        <v>74.07745387480483</v>
      </c>
      <c r="AA52" s="30">
        <f t="shared" si="13"/>
        <v>74.07745387480483</v>
      </c>
      <c r="AB52" s="15">
        <f t="shared" si="14"/>
        <v>127.73333333333333</v>
      </c>
      <c r="AC52" s="16">
        <f t="shared" si="28"/>
        <v>12</v>
      </c>
      <c r="AD52" s="17">
        <f t="shared" si="15"/>
        <v>7</v>
      </c>
      <c r="AE52" s="18">
        <f t="shared" si="16"/>
        <v>17</v>
      </c>
      <c r="AF52" s="19" t="str">
        <f t="shared" si="17"/>
        <v>M</v>
      </c>
      <c r="AG52" s="20" t="str">
        <f t="shared" si="18"/>
        <v>7</v>
      </c>
      <c r="AH52" s="21" t="str">
        <f t="shared" si="19"/>
        <v>r</v>
      </c>
      <c r="AI52" s="22">
        <f t="shared" si="20"/>
        <v>154.33333333333334</v>
      </c>
      <c r="AJ52" s="16">
        <f t="shared" si="29"/>
        <v>7</v>
      </c>
      <c r="AK52" s="17">
        <f t="shared" si="21"/>
        <v>7</v>
      </c>
      <c r="AL52" s="18">
        <f t="shared" si="22"/>
        <v>4</v>
      </c>
      <c r="AM52" s="19" t="str">
        <f t="shared" si="23"/>
        <v>H</v>
      </c>
      <c r="AN52" s="20" t="str">
        <f t="shared" si="24"/>
        <v>7</v>
      </c>
      <c r="AO52" s="21" t="str">
        <f t="shared" si="25"/>
        <v>e</v>
      </c>
    </row>
    <row r="53" spans="1:41" ht="18" thickBot="1" thickTop="1">
      <c r="A53" s="34" t="s">
        <v>96</v>
      </c>
      <c r="B53" s="57" t="s">
        <v>97</v>
      </c>
      <c r="C53" s="60" t="str">
        <f t="shared" si="0"/>
        <v>JI61oe</v>
      </c>
      <c r="D53" s="42">
        <f t="shared" si="1"/>
        <v>92.64571526017951</v>
      </c>
      <c r="E53" s="43">
        <f t="shared" si="2"/>
        <v>272.6457152601795</v>
      </c>
      <c r="F53" s="46">
        <f t="shared" si="3"/>
        <v>11177.928642486477</v>
      </c>
      <c r="G53" s="47">
        <f t="shared" si="30"/>
        <v>6945.642847325621</v>
      </c>
      <c r="H53" s="31">
        <v>8</v>
      </c>
      <c r="I53" s="32">
        <v>48</v>
      </c>
      <c r="J53" s="32">
        <v>0</v>
      </c>
      <c r="K53" s="33" t="s">
        <v>11</v>
      </c>
      <c r="L53" s="31">
        <v>13</v>
      </c>
      <c r="M53" s="32">
        <v>14</v>
      </c>
      <c r="N53" s="32">
        <v>0</v>
      </c>
      <c r="O53" s="33" t="s">
        <v>12</v>
      </c>
      <c r="P53" s="7">
        <f t="shared" si="5"/>
        <v>-8.8</v>
      </c>
      <c r="Q53" s="8">
        <f t="shared" si="6"/>
        <v>13.233333333333333</v>
      </c>
      <c r="R53" s="9">
        <f t="shared" si="31"/>
        <v>-0.15358897417550102</v>
      </c>
      <c r="S53" s="10">
        <f t="shared" si="31"/>
        <v>0.23096523768058294</v>
      </c>
      <c r="T53" s="25">
        <f t="shared" si="8"/>
        <v>-0.18267358359787417</v>
      </c>
      <c r="U53" s="25">
        <f t="shared" si="26"/>
        <v>1.7545014350159278</v>
      </c>
      <c r="V53" s="26">
        <f t="shared" si="9"/>
        <v>11177.928642486477</v>
      </c>
      <c r="W53" s="27">
        <f t="shared" si="10"/>
        <v>6945.642847325621</v>
      </c>
      <c r="X53" s="28">
        <f t="shared" si="11"/>
        <v>-0.04616003405019767</v>
      </c>
      <c r="Y53" s="25">
        <f t="shared" si="27"/>
        <v>-0.04616003405019767</v>
      </c>
      <c r="Z53" s="29">
        <f t="shared" si="12"/>
        <v>92.64571526017951</v>
      </c>
      <c r="AA53" s="30">
        <f t="shared" si="13"/>
        <v>92.64571526017951</v>
      </c>
      <c r="AB53" s="15">
        <f t="shared" si="14"/>
        <v>81.2</v>
      </c>
      <c r="AC53" s="16">
        <f t="shared" si="28"/>
        <v>8</v>
      </c>
      <c r="AD53" s="17">
        <f t="shared" si="15"/>
        <v>1</v>
      </c>
      <c r="AE53" s="18">
        <f t="shared" si="16"/>
        <v>4</v>
      </c>
      <c r="AF53" s="19" t="str">
        <f t="shared" si="17"/>
        <v>I</v>
      </c>
      <c r="AG53" s="20" t="str">
        <f t="shared" si="18"/>
        <v>1</v>
      </c>
      <c r="AH53" s="21" t="str">
        <f t="shared" si="19"/>
        <v>e</v>
      </c>
      <c r="AI53" s="22">
        <f t="shared" si="20"/>
        <v>193.23333333333332</v>
      </c>
      <c r="AJ53" s="16">
        <f t="shared" si="29"/>
        <v>9</v>
      </c>
      <c r="AK53" s="17">
        <f t="shared" si="21"/>
        <v>6.5</v>
      </c>
      <c r="AL53" s="18">
        <f t="shared" si="22"/>
        <v>14</v>
      </c>
      <c r="AM53" s="19" t="str">
        <f t="shared" si="23"/>
        <v>J</v>
      </c>
      <c r="AN53" s="20" t="str">
        <f t="shared" si="24"/>
        <v>6</v>
      </c>
      <c r="AO53" s="21" t="str">
        <f t="shared" si="25"/>
        <v>o</v>
      </c>
    </row>
    <row r="54" spans="1:41" ht="18" thickBot="1" thickTop="1">
      <c r="A54" s="34" t="s">
        <v>98</v>
      </c>
      <c r="B54" s="57" t="s">
        <v>99</v>
      </c>
      <c r="C54" s="60" t="str">
        <f t="shared" si="0"/>
        <v>HK84fw</v>
      </c>
      <c r="D54" s="42">
        <f t="shared" si="1"/>
        <v>98.24800314388403</v>
      </c>
      <c r="E54" s="43">
        <f t="shared" si="2"/>
        <v>278.24800314388403</v>
      </c>
      <c r="F54" s="46">
        <f t="shared" si="3"/>
        <v>6381.2433206020305</v>
      </c>
      <c r="G54" s="47">
        <f t="shared" si="30"/>
        <v>3965.120770078982</v>
      </c>
      <c r="H54" s="31">
        <v>14</v>
      </c>
      <c r="I54" s="32">
        <v>55</v>
      </c>
      <c r="J54" s="32">
        <v>0</v>
      </c>
      <c r="K54" s="33" t="s">
        <v>5</v>
      </c>
      <c r="L54" s="31">
        <v>23</v>
      </c>
      <c r="M54" s="32">
        <v>31</v>
      </c>
      <c r="N54" s="32">
        <v>0</v>
      </c>
      <c r="O54" s="33" t="s">
        <v>7</v>
      </c>
      <c r="P54" s="7">
        <f t="shared" si="5"/>
        <v>14.916666666666666</v>
      </c>
      <c r="Q54" s="8">
        <f t="shared" si="6"/>
        <v>-23.516666666666666</v>
      </c>
      <c r="R54" s="9">
        <f t="shared" si="31"/>
        <v>0.2603449467558208</v>
      </c>
      <c r="S54" s="10">
        <f t="shared" si="31"/>
        <v>-0.41044326242733314</v>
      </c>
      <c r="T54" s="25">
        <f t="shared" si="8"/>
        <v>0.538948687511825</v>
      </c>
      <c r="U54" s="25">
        <f t="shared" si="26"/>
        <v>1.0016078042068797</v>
      </c>
      <c r="V54" s="26">
        <f t="shared" si="9"/>
        <v>6381.2433206020305</v>
      </c>
      <c r="W54" s="27">
        <f t="shared" si="10"/>
        <v>3965.120770078982</v>
      </c>
      <c r="X54" s="28">
        <f t="shared" si="11"/>
        <v>-0.14345813085703382</v>
      </c>
      <c r="Y54" s="25">
        <f t="shared" si="27"/>
        <v>-0.14345813085703382</v>
      </c>
      <c r="Z54" s="29">
        <f t="shared" si="12"/>
        <v>98.24800314388403</v>
      </c>
      <c r="AA54" s="30">
        <f t="shared" si="13"/>
        <v>98.24800314388403</v>
      </c>
      <c r="AB54" s="15">
        <f t="shared" si="14"/>
        <v>104.91666666666667</v>
      </c>
      <c r="AC54" s="16">
        <f t="shared" si="28"/>
        <v>10</v>
      </c>
      <c r="AD54" s="17">
        <f t="shared" si="15"/>
        <v>4</v>
      </c>
      <c r="AE54" s="18">
        <f t="shared" si="16"/>
        <v>22</v>
      </c>
      <c r="AF54" s="19" t="str">
        <f t="shared" si="17"/>
        <v>K</v>
      </c>
      <c r="AG54" s="20" t="str">
        <f t="shared" si="18"/>
        <v>4</v>
      </c>
      <c r="AH54" s="21" t="str">
        <f t="shared" si="19"/>
        <v>w</v>
      </c>
      <c r="AI54" s="22">
        <f t="shared" si="20"/>
        <v>156.48333333333335</v>
      </c>
      <c r="AJ54" s="16">
        <f t="shared" si="29"/>
        <v>7</v>
      </c>
      <c r="AK54" s="17">
        <f t="shared" si="21"/>
        <v>8</v>
      </c>
      <c r="AL54" s="18">
        <f t="shared" si="22"/>
        <v>5</v>
      </c>
      <c r="AM54" s="19" t="str">
        <f t="shared" si="23"/>
        <v>H</v>
      </c>
      <c r="AN54" s="20" t="str">
        <f t="shared" si="24"/>
        <v>8</v>
      </c>
      <c r="AO54" s="21" t="str">
        <f t="shared" si="25"/>
        <v>f</v>
      </c>
    </row>
    <row r="55" spans="1:41" ht="18" thickBot="1" thickTop="1">
      <c r="A55" s="34" t="s">
        <v>100</v>
      </c>
      <c r="B55" s="57" t="s">
        <v>101</v>
      </c>
      <c r="C55" s="60" t="str">
        <f t="shared" si="0"/>
        <v>JO62qm</v>
      </c>
      <c r="D55" s="42">
        <f t="shared" si="1"/>
        <v>42.94478109827942</v>
      </c>
      <c r="E55" s="43">
        <f t="shared" si="2"/>
        <v>222.9447810982794</v>
      </c>
      <c r="F55" s="46">
        <f t="shared" si="3"/>
        <v>6949.879631646416</v>
      </c>
      <c r="G55" s="47">
        <f t="shared" si="30"/>
        <v>4318.454992622069</v>
      </c>
      <c r="H55" s="31">
        <v>52</v>
      </c>
      <c r="I55" s="32">
        <v>32</v>
      </c>
      <c r="J55" s="32">
        <v>0</v>
      </c>
      <c r="K55" s="33" t="s">
        <v>5</v>
      </c>
      <c r="L55" s="31">
        <v>13</v>
      </c>
      <c r="M55" s="32">
        <v>25</v>
      </c>
      <c r="N55" s="32">
        <v>0</v>
      </c>
      <c r="O55" s="33" t="s">
        <v>12</v>
      </c>
      <c r="P55" s="7">
        <f t="shared" si="5"/>
        <v>52.53333333333333</v>
      </c>
      <c r="Q55" s="8">
        <f t="shared" si="6"/>
        <v>13.416666666666666</v>
      </c>
      <c r="R55" s="9">
        <f t="shared" si="31"/>
        <v>0.9168796337143544</v>
      </c>
      <c r="S55" s="10">
        <f t="shared" si="31"/>
        <v>0.23416500797590586</v>
      </c>
      <c r="T55" s="25">
        <f t="shared" si="8"/>
        <v>0.46172122492142414</v>
      </c>
      <c r="U55" s="25">
        <f t="shared" si="26"/>
        <v>1.0908616593386307</v>
      </c>
      <c r="V55" s="26">
        <f t="shared" si="9"/>
        <v>6949.879631646416</v>
      </c>
      <c r="W55" s="27">
        <f t="shared" si="10"/>
        <v>4318.454992622069</v>
      </c>
      <c r="X55" s="28">
        <f t="shared" si="11"/>
        <v>0.7320106389114486</v>
      </c>
      <c r="Y55" s="25">
        <f t="shared" si="27"/>
        <v>0.7320106389114486</v>
      </c>
      <c r="Z55" s="29">
        <f t="shared" si="12"/>
        <v>42.94478109827942</v>
      </c>
      <c r="AA55" s="30">
        <f t="shared" si="13"/>
        <v>42.94478109827942</v>
      </c>
      <c r="AB55" s="15">
        <f t="shared" si="14"/>
        <v>142.53333333333333</v>
      </c>
      <c r="AC55" s="16">
        <f t="shared" si="28"/>
        <v>14</v>
      </c>
      <c r="AD55" s="17">
        <f t="shared" si="15"/>
        <v>2</v>
      </c>
      <c r="AE55" s="18">
        <f t="shared" si="16"/>
        <v>12</v>
      </c>
      <c r="AF55" s="19" t="str">
        <f t="shared" si="17"/>
        <v>O</v>
      </c>
      <c r="AG55" s="20" t="str">
        <f t="shared" si="18"/>
        <v>2</v>
      </c>
      <c r="AH55" s="21" t="str">
        <f t="shared" si="19"/>
        <v>m</v>
      </c>
      <c r="AI55" s="22">
        <f t="shared" si="20"/>
        <v>193.41666666666666</v>
      </c>
      <c r="AJ55" s="16">
        <f t="shared" si="29"/>
        <v>9</v>
      </c>
      <c r="AK55" s="17">
        <f t="shared" si="21"/>
        <v>6.5</v>
      </c>
      <c r="AL55" s="18">
        <f t="shared" si="22"/>
        <v>16</v>
      </c>
      <c r="AM55" s="19" t="str">
        <f t="shared" si="23"/>
        <v>J</v>
      </c>
      <c r="AN55" s="20" t="str">
        <f t="shared" si="24"/>
        <v>6</v>
      </c>
      <c r="AO55" s="21" t="str">
        <f t="shared" si="25"/>
        <v>q</v>
      </c>
    </row>
    <row r="56" spans="1:41" ht="18" thickBot="1" thickTop="1">
      <c r="A56" s="34" t="s">
        <v>100</v>
      </c>
      <c r="B56" s="57" t="s">
        <v>102</v>
      </c>
      <c r="C56" s="60" t="str">
        <f t="shared" si="0"/>
        <v>JO40ic</v>
      </c>
      <c r="D56" s="42">
        <f t="shared" si="1"/>
        <v>47.02664767072293</v>
      </c>
      <c r="E56" s="43">
        <f t="shared" si="2"/>
        <v>227.02664767072292</v>
      </c>
      <c r="F56" s="46">
        <f t="shared" si="3"/>
        <v>6804.365501674053</v>
      </c>
      <c r="G56" s="47">
        <f t="shared" si="30"/>
        <v>4228.036704193764</v>
      </c>
      <c r="H56" s="31">
        <v>50</v>
      </c>
      <c r="I56" s="32">
        <v>6</v>
      </c>
      <c r="J56" s="32">
        <v>0</v>
      </c>
      <c r="K56" s="33" t="s">
        <v>5</v>
      </c>
      <c r="L56" s="31">
        <v>8</v>
      </c>
      <c r="M56" s="32">
        <v>41</v>
      </c>
      <c r="N56" s="32">
        <v>0</v>
      </c>
      <c r="O56" s="33" t="s">
        <v>12</v>
      </c>
      <c r="P56" s="7">
        <f t="shared" si="5"/>
        <v>50.1</v>
      </c>
      <c r="Q56" s="8">
        <f t="shared" si="6"/>
        <v>8.683333333333334</v>
      </c>
      <c r="R56" s="9">
        <f t="shared" si="31"/>
        <v>0.8744099552491591</v>
      </c>
      <c r="S56" s="10">
        <f t="shared" si="31"/>
        <v>0.15155275671484095</v>
      </c>
      <c r="T56" s="25">
        <f t="shared" si="8"/>
        <v>0.48185875714926046</v>
      </c>
      <c r="U56" s="25">
        <f t="shared" si="26"/>
        <v>1.0680215824319657</v>
      </c>
      <c r="V56" s="26">
        <f t="shared" si="9"/>
        <v>6804.365501674053</v>
      </c>
      <c r="W56" s="27">
        <f t="shared" si="10"/>
        <v>4228.036704193764</v>
      </c>
      <c r="X56" s="28">
        <f t="shared" si="11"/>
        <v>0.6816581413190311</v>
      </c>
      <c r="Y56" s="25">
        <f t="shared" si="27"/>
        <v>0.6816581413190311</v>
      </c>
      <c r="Z56" s="29">
        <f t="shared" si="12"/>
        <v>47.02664767072293</v>
      </c>
      <c r="AA56" s="30">
        <f t="shared" si="13"/>
        <v>47.02664767072293</v>
      </c>
      <c r="AB56" s="15">
        <f t="shared" si="14"/>
        <v>140.1</v>
      </c>
      <c r="AC56" s="16">
        <f t="shared" si="28"/>
        <v>14</v>
      </c>
      <c r="AD56" s="17">
        <f t="shared" si="15"/>
        <v>0</v>
      </c>
      <c r="AE56" s="18">
        <f t="shared" si="16"/>
        <v>2</v>
      </c>
      <c r="AF56" s="19" t="str">
        <f t="shared" si="17"/>
        <v>O</v>
      </c>
      <c r="AG56" s="20" t="str">
        <f t="shared" si="18"/>
        <v>0</v>
      </c>
      <c r="AH56" s="21" t="str">
        <f t="shared" si="19"/>
        <v>c</v>
      </c>
      <c r="AI56" s="22">
        <f t="shared" si="20"/>
        <v>188.68333333333334</v>
      </c>
      <c r="AJ56" s="16">
        <f t="shared" si="29"/>
        <v>9</v>
      </c>
      <c r="AK56" s="17">
        <f t="shared" si="21"/>
        <v>4</v>
      </c>
      <c r="AL56" s="18">
        <f t="shared" si="22"/>
        <v>8</v>
      </c>
      <c r="AM56" s="19" t="str">
        <f t="shared" si="23"/>
        <v>J</v>
      </c>
      <c r="AN56" s="20" t="str">
        <f t="shared" si="24"/>
        <v>4</v>
      </c>
      <c r="AO56" s="21" t="str">
        <f t="shared" si="25"/>
        <v>i</v>
      </c>
    </row>
    <row r="57" spans="1:41" ht="18" thickBot="1" thickTop="1">
      <c r="A57" s="34" t="s">
        <v>100</v>
      </c>
      <c r="B57" s="57" t="s">
        <v>103</v>
      </c>
      <c r="C57" s="60" t="str">
        <f t="shared" si="0"/>
        <v>JN58td</v>
      </c>
      <c r="D57" s="42">
        <f t="shared" si="1"/>
        <v>47.82423717899913</v>
      </c>
      <c r="E57" s="43">
        <f t="shared" si="2"/>
        <v>227.8242371789991</v>
      </c>
      <c r="F57" s="46">
        <f t="shared" si="3"/>
        <v>7097.884770569579</v>
      </c>
      <c r="G57" s="47">
        <f t="shared" si="30"/>
        <v>4410.421122252006</v>
      </c>
      <c r="H57" s="31">
        <v>48</v>
      </c>
      <c r="I57" s="32">
        <v>8</v>
      </c>
      <c r="J57" s="32">
        <v>0</v>
      </c>
      <c r="K57" s="33" t="s">
        <v>5</v>
      </c>
      <c r="L57" s="31">
        <v>11</v>
      </c>
      <c r="M57" s="32">
        <v>35</v>
      </c>
      <c r="N57" s="32">
        <v>0</v>
      </c>
      <c r="O57" s="33" t="s">
        <v>12</v>
      </c>
      <c r="P57" s="7">
        <f t="shared" si="5"/>
        <v>48.13333333333333</v>
      </c>
      <c r="Q57" s="8">
        <f t="shared" si="6"/>
        <v>11.583333333333334</v>
      </c>
      <c r="R57" s="9">
        <f t="shared" si="31"/>
        <v>0.8400851466266039</v>
      </c>
      <c r="S57" s="10">
        <f t="shared" si="31"/>
        <v>0.20216730502267652</v>
      </c>
      <c r="T57" s="25">
        <f t="shared" si="8"/>
        <v>0.4409919516885674</v>
      </c>
      <c r="U57" s="25">
        <f t="shared" si="26"/>
        <v>1.1140927280755892</v>
      </c>
      <c r="V57" s="26">
        <f t="shared" si="9"/>
        <v>7097.884770569579</v>
      </c>
      <c r="W57" s="27">
        <f t="shared" si="10"/>
        <v>4410.421122252006</v>
      </c>
      <c r="X57" s="28">
        <f t="shared" si="11"/>
        <v>0.6714071551272898</v>
      </c>
      <c r="Y57" s="25">
        <f t="shared" si="27"/>
        <v>0.6714071551272898</v>
      </c>
      <c r="Z57" s="29">
        <f t="shared" si="12"/>
        <v>47.82423717899913</v>
      </c>
      <c r="AA57" s="30">
        <f t="shared" si="13"/>
        <v>47.82423717899913</v>
      </c>
      <c r="AB57" s="15">
        <f t="shared" si="14"/>
        <v>138.13333333333333</v>
      </c>
      <c r="AC57" s="16">
        <f t="shared" si="28"/>
        <v>13</v>
      </c>
      <c r="AD57" s="17">
        <f t="shared" si="15"/>
        <v>8</v>
      </c>
      <c r="AE57" s="18">
        <f t="shared" si="16"/>
        <v>3</v>
      </c>
      <c r="AF57" s="19" t="str">
        <f t="shared" si="17"/>
        <v>N</v>
      </c>
      <c r="AG57" s="20" t="str">
        <f t="shared" si="18"/>
        <v>8</v>
      </c>
      <c r="AH57" s="21" t="str">
        <f t="shared" si="19"/>
        <v>d</v>
      </c>
      <c r="AI57" s="22">
        <f t="shared" si="20"/>
        <v>191.58333333333334</v>
      </c>
      <c r="AJ57" s="16">
        <f t="shared" si="29"/>
        <v>9</v>
      </c>
      <c r="AK57" s="17">
        <f t="shared" si="21"/>
        <v>5.5</v>
      </c>
      <c r="AL57" s="18">
        <f t="shared" si="22"/>
        <v>19</v>
      </c>
      <c r="AM57" s="19" t="str">
        <f t="shared" si="23"/>
        <v>J</v>
      </c>
      <c r="AN57" s="20" t="str">
        <f t="shared" si="24"/>
        <v>5</v>
      </c>
      <c r="AO57" s="21" t="str">
        <f t="shared" si="25"/>
        <v>t</v>
      </c>
    </row>
    <row r="58" spans="1:41" ht="18" thickBot="1" thickTop="1">
      <c r="A58" s="34" t="s">
        <v>104</v>
      </c>
      <c r="B58" s="57" t="s">
        <v>105</v>
      </c>
      <c r="C58" s="60" t="str">
        <f t="shared" si="0"/>
        <v>PK04ln</v>
      </c>
      <c r="D58" s="42">
        <f t="shared" si="1"/>
        <v>332.6769072808938</v>
      </c>
      <c r="E58" s="43">
        <f t="shared" si="2"/>
        <v>152.67690728089383</v>
      </c>
      <c r="F58" s="46">
        <f t="shared" si="3"/>
        <v>13412.966799301905</v>
      </c>
      <c r="G58" s="47">
        <f t="shared" si="30"/>
        <v>8334.431171521948</v>
      </c>
      <c r="H58" s="31">
        <v>14</v>
      </c>
      <c r="I58" s="32">
        <v>35</v>
      </c>
      <c r="J58" s="32">
        <v>0</v>
      </c>
      <c r="K58" s="33" t="s">
        <v>5</v>
      </c>
      <c r="L58" s="31">
        <v>120</v>
      </c>
      <c r="M58" s="32">
        <v>57</v>
      </c>
      <c r="N58" s="32">
        <v>0</v>
      </c>
      <c r="O58" s="33" t="s">
        <v>12</v>
      </c>
      <c r="P58" s="7">
        <f t="shared" si="5"/>
        <v>14.583333333333334</v>
      </c>
      <c r="Q58" s="8">
        <f t="shared" si="6"/>
        <v>120.95</v>
      </c>
      <c r="R58" s="9">
        <f t="shared" si="31"/>
        <v>0.2545271825825064</v>
      </c>
      <c r="S58" s="10">
        <f t="shared" si="31"/>
        <v>2.1109757302871417</v>
      </c>
      <c r="T58" s="25">
        <f t="shared" si="8"/>
        <v>-0.5094275765065795</v>
      </c>
      <c r="U58" s="25">
        <f t="shared" si="26"/>
        <v>2.105315774494099</v>
      </c>
      <c r="V58" s="26">
        <f t="shared" si="9"/>
        <v>13412.966799301905</v>
      </c>
      <c r="W58" s="27">
        <f t="shared" si="10"/>
        <v>8334.431171521948</v>
      </c>
      <c r="X58" s="28">
        <f t="shared" si="11"/>
        <v>0.8884323045418675</v>
      </c>
      <c r="Y58" s="25">
        <f t="shared" si="27"/>
        <v>0.8884323045418675</v>
      </c>
      <c r="Z58" s="29">
        <f t="shared" si="12"/>
        <v>27.323092719106242</v>
      </c>
      <c r="AA58" s="30">
        <f t="shared" si="13"/>
        <v>332.6769072808938</v>
      </c>
      <c r="AB58" s="15">
        <f t="shared" si="14"/>
        <v>104.58333333333333</v>
      </c>
      <c r="AC58" s="16">
        <f t="shared" si="28"/>
        <v>10</v>
      </c>
      <c r="AD58" s="17">
        <f t="shared" si="15"/>
        <v>4</v>
      </c>
      <c r="AE58" s="18">
        <f t="shared" si="16"/>
        <v>13</v>
      </c>
      <c r="AF58" s="19" t="str">
        <f t="shared" si="17"/>
        <v>K</v>
      </c>
      <c r="AG58" s="20" t="str">
        <f t="shared" si="18"/>
        <v>4</v>
      </c>
      <c r="AH58" s="21" t="str">
        <f t="shared" si="19"/>
        <v>n</v>
      </c>
      <c r="AI58" s="22">
        <f t="shared" si="20"/>
        <v>300.95</v>
      </c>
      <c r="AJ58" s="16">
        <f t="shared" si="29"/>
        <v>15</v>
      </c>
      <c r="AK58" s="17">
        <f t="shared" si="21"/>
        <v>0</v>
      </c>
      <c r="AL58" s="18">
        <f t="shared" si="22"/>
        <v>11</v>
      </c>
      <c r="AM58" s="19" t="str">
        <f t="shared" si="23"/>
        <v>P</v>
      </c>
      <c r="AN58" s="20" t="str">
        <f t="shared" si="24"/>
        <v>0</v>
      </c>
      <c r="AO58" s="21" t="str">
        <f t="shared" si="25"/>
        <v>l</v>
      </c>
    </row>
    <row r="59" spans="1:41" ht="18" thickBot="1" thickTop="1">
      <c r="A59" s="34" t="s">
        <v>106</v>
      </c>
      <c r="B59" s="57" t="s">
        <v>107</v>
      </c>
      <c r="C59" s="60" t="str">
        <f t="shared" si="0"/>
        <v>JN11bj</v>
      </c>
      <c r="D59" s="42">
        <f t="shared" si="1"/>
        <v>58.214933240211884</v>
      </c>
      <c r="E59" s="43">
        <f t="shared" si="2"/>
        <v>238.21493324021188</v>
      </c>
      <c r="F59" s="46">
        <f t="shared" si="3"/>
        <v>6850.227040255475</v>
      </c>
      <c r="G59" s="47">
        <f t="shared" si="30"/>
        <v>4256.533743099941</v>
      </c>
      <c r="H59" s="31">
        <v>41</v>
      </c>
      <c r="I59" s="32">
        <v>23</v>
      </c>
      <c r="J59" s="32">
        <v>0</v>
      </c>
      <c r="K59" s="33" t="s">
        <v>5</v>
      </c>
      <c r="L59" s="31">
        <v>2</v>
      </c>
      <c r="M59" s="32">
        <v>9</v>
      </c>
      <c r="N59" s="32">
        <v>0</v>
      </c>
      <c r="O59" s="33" t="s">
        <v>12</v>
      </c>
      <c r="P59" s="7">
        <f t="shared" si="5"/>
        <v>41.38333333333333</v>
      </c>
      <c r="Q59" s="8">
        <f t="shared" si="6"/>
        <v>2.15</v>
      </c>
      <c r="R59" s="9">
        <f t="shared" si="31"/>
        <v>0.7222754221169867</v>
      </c>
      <c r="S59" s="10">
        <f t="shared" si="31"/>
        <v>0.03752457891787808</v>
      </c>
      <c r="T59" s="25">
        <f t="shared" si="8"/>
        <v>0.47553866386950727</v>
      </c>
      <c r="U59" s="25">
        <f t="shared" si="26"/>
        <v>1.0752200659638165</v>
      </c>
      <c r="V59" s="26">
        <f t="shared" si="9"/>
        <v>6850.227040255475</v>
      </c>
      <c r="W59" s="27">
        <f t="shared" si="10"/>
        <v>4256.533743099941</v>
      </c>
      <c r="X59" s="28">
        <f t="shared" si="11"/>
        <v>0.5267342664907249</v>
      </c>
      <c r="Y59" s="25">
        <f t="shared" si="27"/>
        <v>0.5267342664907249</v>
      </c>
      <c r="Z59" s="29">
        <f t="shared" si="12"/>
        <v>58.214933240211884</v>
      </c>
      <c r="AA59" s="30">
        <f t="shared" si="13"/>
        <v>58.214933240211884</v>
      </c>
      <c r="AB59" s="15">
        <f t="shared" si="14"/>
        <v>131.38333333333333</v>
      </c>
      <c r="AC59" s="16">
        <f t="shared" si="28"/>
        <v>13</v>
      </c>
      <c r="AD59" s="17">
        <f t="shared" si="15"/>
        <v>1</v>
      </c>
      <c r="AE59" s="18">
        <f t="shared" si="16"/>
        <v>9</v>
      </c>
      <c r="AF59" s="19" t="str">
        <f t="shared" si="17"/>
        <v>N</v>
      </c>
      <c r="AG59" s="20" t="str">
        <f t="shared" si="18"/>
        <v>1</v>
      </c>
      <c r="AH59" s="21" t="str">
        <f t="shared" si="19"/>
        <v>j</v>
      </c>
      <c r="AI59" s="22">
        <f t="shared" si="20"/>
        <v>182.15</v>
      </c>
      <c r="AJ59" s="16">
        <f t="shared" si="29"/>
        <v>9</v>
      </c>
      <c r="AK59" s="17">
        <f t="shared" si="21"/>
        <v>1</v>
      </c>
      <c r="AL59" s="18">
        <f t="shared" si="22"/>
        <v>1</v>
      </c>
      <c r="AM59" s="19" t="str">
        <f t="shared" si="23"/>
        <v>J</v>
      </c>
      <c r="AN59" s="20" t="str">
        <f t="shared" si="24"/>
        <v>1</v>
      </c>
      <c r="AO59" s="21" t="str">
        <f t="shared" si="25"/>
        <v>b</v>
      </c>
    </row>
    <row r="60" spans="1:41" ht="18" thickBot="1" thickTop="1">
      <c r="A60" s="34" t="s">
        <v>108</v>
      </c>
      <c r="B60" s="57" t="s">
        <v>109</v>
      </c>
      <c r="C60" s="60" t="str">
        <f t="shared" si="0"/>
        <v>IN80dk</v>
      </c>
      <c r="D60" s="42">
        <f t="shared" si="1"/>
        <v>61.67440498919742</v>
      </c>
      <c r="E60" s="43">
        <f t="shared" si="2"/>
        <v>241.67440498919743</v>
      </c>
      <c r="F60" s="46">
        <f t="shared" si="3"/>
        <v>6473.364288511884</v>
      </c>
      <c r="G60" s="47">
        <f t="shared" si="30"/>
        <v>4022.3620857391847</v>
      </c>
      <c r="H60" s="31">
        <v>40</v>
      </c>
      <c r="I60" s="32">
        <v>26</v>
      </c>
      <c r="J60" s="32">
        <v>0</v>
      </c>
      <c r="K60" s="33" t="s">
        <v>5</v>
      </c>
      <c r="L60" s="31">
        <v>3</v>
      </c>
      <c r="M60" s="32">
        <v>42</v>
      </c>
      <c r="N60" s="32">
        <v>0</v>
      </c>
      <c r="O60" s="33" t="s">
        <v>7</v>
      </c>
      <c r="P60" s="7">
        <f t="shared" si="5"/>
        <v>40.43333333333333</v>
      </c>
      <c r="Q60" s="8">
        <f t="shared" si="6"/>
        <v>-3.7</v>
      </c>
      <c r="R60" s="9">
        <f t="shared" si="31"/>
        <v>0.7056947942230405</v>
      </c>
      <c r="S60" s="10">
        <f t="shared" si="31"/>
        <v>-0.0645771823237902</v>
      </c>
      <c r="T60" s="25">
        <f t="shared" si="8"/>
        <v>0.5267130446291705</v>
      </c>
      <c r="U60" s="25">
        <f t="shared" si="26"/>
        <v>1.016067224691867</v>
      </c>
      <c r="V60" s="26">
        <f t="shared" si="9"/>
        <v>6473.364288511884</v>
      </c>
      <c r="W60" s="27">
        <f t="shared" si="10"/>
        <v>4022.3620857391847</v>
      </c>
      <c r="X60" s="28">
        <f t="shared" si="11"/>
        <v>0.4744814861177449</v>
      </c>
      <c r="Y60" s="25">
        <f t="shared" si="27"/>
        <v>0.4744814861177449</v>
      </c>
      <c r="Z60" s="29">
        <f t="shared" si="12"/>
        <v>61.67440498919742</v>
      </c>
      <c r="AA60" s="30">
        <f t="shared" si="13"/>
        <v>61.67440498919742</v>
      </c>
      <c r="AB60" s="15">
        <f t="shared" si="14"/>
        <v>130.43333333333334</v>
      </c>
      <c r="AC60" s="16">
        <f t="shared" si="28"/>
        <v>13</v>
      </c>
      <c r="AD60" s="17">
        <f t="shared" si="15"/>
        <v>0</v>
      </c>
      <c r="AE60" s="18">
        <f t="shared" si="16"/>
        <v>10</v>
      </c>
      <c r="AF60" s="19" t="str">
        <f t="shared" si="17"/>
        <v>N</v>
      </c>
      <c r="AG60" s="20" t="str">
        <f t="shared" si="18"/>
        <v>0</v>
      </c>
      <c r="AH60" s="21" t="str">
        <f t="shared" si="19"/>
        <v>k</v>
      </c>
      <c r="AI60" s="22">
        <f t="shared" si="20"/>
        <v>176.3</v>
      </c>
      <c r="AJ60" s="16">
        <f t="shared" si="29"/>
        <v>8</v>
      </c>
      <c r="AK60" s="17">
        <f t="shared" si="21"/>
        <v>8</v>
      </c>
      <c r="AL60" s="18">
        <f t="shared" si="22"/>
        <v>3</v>
      </c>
      <c r="AM60" s="19" t="str">
        <f t="shared" si="23"/>
        <v>I</v>
      </c>
      <c r="AN60" s="20" t="str">
        <f t="shared" si="24"/>
        <v>8</v>
      </c>
      <c r="AO60" s="21" t="str">
        <f t="shared" si="25"/>
        <v>d</v>
      </c>
    </row>
    <row r="61" spans="1:41" ht="18" thickBot="1" thickTop="1">
      <c r="A61" s="34" t="s">
        <v>110</v>
      </c>
      <c r="B61" s="57" t="s">
        <v>111</v>
      </c>
      <c r="C61" s="60" t="str">
        <f t="shared" si="0"/>
        <v>IM77aj</v>
      </c>
      <c r="D61" s="42">
        <f t="shared" si="1"/>
        <v>65.81021754228838</v>
      </c>
      <c r="E61" s="43">
        <f t="shared" si="2"/>
        <v>245.8102175422884</v>
      </c>
      <c r="F61" s="46">
        <f t="shared" si="3"/>
        <v>6461.822002246897</v>
      </c>
      <c r="G61" s="47">
        <f t="shared" si="30"/>
        <v>4015.1900415615646</v>
      </c>
      <c r="H61" s="31">
        <v>37</v>
      </c>
      <c r="I61" s="32">
        <v>24</v>
      </c>
      <c r="J61" s="32">
        <v>0</v>
      </c>
      <c r="K61" s="33" t="s">
        <v>5</v>
      </c>
      <c r="L61" s="31">
        <v>5</v>
      </c>
      <c r="M61" s="32">
        <v>59</v>
      </c>
      <c r="N61" s="32">
        <v>0</v>
      </c>
      <c r="O61" s="33" t="s">
        <v>7</v>
      </c>
      <c r="P61" s="7">
        <f t="shared" si="5"/>
        <v>37.4</v>
      </c>
      <c r="Q61" s="8">
        <f t="shared" si="6"/>
        <v>-5.983333333333333</v>
      </c>
      <c r="R61" s="9">
        <f t="shared" si="31"/>
        <v>0.6527531402458793</v>
      </c>
      <c r="S61" s="10">
        <f t="shared" si="31"/>
        <v>-0.10442886691099405</v>
      </c>
      <c r="T61" s="25">
        <f t="shared" si="8"/>
        <v>0.5282521953158086</v>
      </c>
      <c r="U61" s="25">
        <f t="shared" si="26"/>
        <v>1.0142555332360534</v>
      </c>
      <c r="V61" s="26">
        <f t="shared" si="9"/>
        <v>6461.822002246897</v>
      </c>
      <c r="W61" s="27">
        <f t="shared" si="10"/>
        <v>4015.1900415615646</v>
      </c>
      <c r="X61" s="28">
        <f t="shared" si="11"/>
        <v>0.40976036916805614</v>
      </c>
      <c r="Y61" s="25">
        <f t="shared" si="27"/>
        <v>0.40976036916805614</v>
      </c>
      <c r="Z61" s="29">
        <f t="shared" si="12"/>
        <v>65.81021754228838</v>
      </c>
      <c r="AA61" s="30">
        <f t="shared" si="13"/>
        <v>65.81021754228838</v>
      </c>
      <c r="AB61" s="15">
        <f t="shared" si="14"/>
        <v>127.4</v>
      </c>
      <c r="AC61" s="16">
        <f t="shared" si="28"/>
        <v>12</v>
      </c>
      <c r="AD61" s="17">
        <f t="shared" si="15"/>
        <v>7</v>
      </c>
      <c r="AE61" s="18">
        <f t="shared" si="16"/>
        <v>9</v>
      </c>
      <c r="AF61" s="19" t="str">
        <f t="shared" si="17"/>
        <v>M</v>
      </c>
      <c r="AG61" s="20" t="str">
        <f t="shared" si="18"/>
        <v>7</v>
      </c>
      <c r="AH61" s="21" t="str">
        <f t="shared" si="19"/>
        <v>j</v>
      </c>
      <c r="AI61" s="22">
        <f t="shared" si="20"/>
        <v>174.01666666666668</v>
      </c>
      <c r="AJ61" s="16">
        <f t="shared" si="29"/>
        <v>8</v>
      </c>
      <c r="AK61" s="17">
        <f t="shared" si="21"/>
        <v>7</v>
      </c>
      <c r="AL61" s="18">
        <f t="shared" si="22"/>
        <v>0</v>
      </c>
      <c r="AM61" s="19" t="str">
        <f t="shared" si="23"/>
        <v>I</v>
      </c>
      <c r="AN61" s="20" t="str">
        <f t="shared" si="24"/>
        <v>7</v>
      </c>
      <c r="AO61" s="21" t="str">
        <f t="shared" si="25"/>
        <v>a</v>
      </c>
    </row>
    <row r="62" spans="1:41" ht="18" thickBot="1" thickTop="1">
      <c r="A62" s="34" t="s">
        <v>112</v>
      </c>
      <c r="B62" s="57" t="s">
        <v>113</v>
      </c>
      <c r="C62" s="60" t="str">
        <f t="shared" si="0"/>
        <v>IL28ga</v>
      </c>
      <c r="D62" s="42">
        <f t="shared" si="1"/>
        <v>80.29538937281896</v>
      </c>
      <c r="E62" s="43">
        <f t="shared" si="2"/>
        <v>260.29538937281893</v>
      </c>
      <c r="F62" s="46">
        <f t="shared" si="3"/>
        <v>6219.660523567561</v>
      </c>
      <c r="G62" s="47">
        <f t="shared" si="30"/>
        <v>3864.717874840631</v>
      </c>
      <c r="H62" s="31">
        <v>28</v>
      </c>
      <c r="I62" s="32">
        <v>0</v>
      </c>
      <c r="J62" s="32">
        <v>0</v>
      </c>
      <c r="K62" s="33" t="s">
        <v>5</v>
      </c>
      <c r="L62" s="31">
        <v>15</v>
      </c>
      <c r="M62" s="32">
        <v>30</v>
      </c>
      <c r="N62" s="32">
        <v>0</v>
      </c>
      <c r="O62" s="33" t="s">
        <v>7</v>
      </c>
      <c r="P62" s="7">
        <f t="shared" si="5"/>
        <v>28</v>
      </c>
      <c r="Q62" s="8">
        <f t="shared" si="6"/>
        <v>-15.5</v>
      </c>
      <c r="R62" s="9">
        <f t="shared" si="31"/>
        <v>0.4886921905584123</v>
      </c>
      <c r="S62" s="10">
        <f t="shared" si="31"/>
        <v>-0.27052603405912107</v>
      </c>
      <c r="T62" s="25">
        <f t="shared" si="8"/>
        <v>0.5601366582419474</v>
      </c>
      <c r="U62" s="25">
        <f t="shared" si="26"/>
        <v>0.9762455695444295</v>
      </c>
      <c r="V62" s="26">
        <f t="shared" si="9"/>
        <v>6219.660523567561</v>
      </c>
      <c r="W62" s="27">
        <f t="shared" si="10"/>
        <v>3864.717874840631</v>
      </c>
      <c r="X62" s="28">
        <f t="shared" si="11"/>
        <v>0.16856869919350348</v>
      </c>
      <c r="Y62" s="25">
        <f t="shared" si="27"/>
        <v>0.16856869919350348</v>
      </c>
      <c r="Z62" s="29">
        <f t="shared" si="12"/>
        <v>80.29538937281896</v>
      </c>
      <c r="AA62" s="30">
        <f t="shared" si="13"/>
        <v>80.29538937281896</v>
      </c>
      <c r="AB62" s="15">
        <f t="shared" si="14"/>
        <v>118</v>
      </c>
      <c r="AC62" s="16">
        <f t="shared" si="28"/>
        <v>11</v>
      </c>
      <c r="AD62" s="17">
        <f t="shared" si="15"/>
        <v>8</v>
      </c>
      <c r="AE62" s="18">
        <f t="shared" si="16"/>
        <v>0</v>
      </c>
      <c r="AF62" s="19" t="str">
        <f t="shared" si="17"/>
        <v>L</v>
      </c>
      <c r="AG62" s="20" t="str">
        <f t="shared" si="18"/>
        <v>8</v>
      </c>
      <c r="AH62" s="21" t="str">
        <f t="shared" si="19"/>
        <v>a</v>
      </c>
      <c r="AI62" s="22">
        <f t="shared" si="20"/>
        <v>164.5</v>
      </c>
      <c r="AJ62" s="16">
        <f t="shared" si="29"/>
        <v>8</v>
      </c>
      <c r="AK62" s="17">
        <f t="shared" si="21"/>
        <v>2</v>
      </c>
      <c r="AL62" s="18">
        <f t="shared" si="22"/>
        <v>6</v>
      </c>
      <c r="AM62" s="19" t="str">
        <f t="shared" si="23"/>
        <v>I</v>
      </c>
      <c r="AN62" s="20" t="str">
        <f t="shared" si="24"/>
        <v>2</v>
      </c>
      <c r="AO62" s="21" t="str">
        <f t="shared" si="25"/>
        <v>g</v>
      </c>
    </row>
    <row r="63" spans="1:41" ht="18" thickBot="1" thickTop="1">
      <c r="A63" s="34" t="s">
        <v>114</v>
      </c>
      <c r="B63" s="57" t="s">
        <v>115</v>
      </c>
      <c r="C63" s="60" t="str">
        <f t="shared" si="0"/>
        <v>IO63vi</v>
      </c>
      <c r="D63" s="42">
        <f t="shared" si="1"/>
        <v>48.04314862702516</v>
      </c>
      <c r="E63" s="43">
        <f t="shared" si="2"/>
        <v>228.04314862702518</v>
      </c>
      <c r="F63" s="46">
        <f t="shared" si="3"/>
        <v>5721.080400176458</v>
      </c>
      <c r="G63" s="47">
        <f t="shared" si="30"/>
        <v>3554.9145491432664</v>
      </c>
      <c r="H63" s="31">
        <v>53</v>
      </c>
      <c r="I63" s="32">
        <v>20</v>
      </c>
      <c r="J63" s="32">
        <v>0</v>
      </c>
      <c r="K63" s="33" t="s">
        <v>5</v>
      </c>
      <c r="L63" s="31">
        <v>6</v>
      </c>
      <c r="M63" s="32">
        <v>15</v>
      </c>
      <c r="N63" s="32">
        <v>0</v>
      </c>
      <c r="O63" s="33" t="s">
        <v>7</v>
      </c>
      <c r="P63" s="7">
        <f t="shared" si="5"/>
        <v>53.333333333333336</v>
      </c>
      <c r="Q63" s="8">
        <f t="shared" si="6"/>
        <v>-6.25</v>
      </c>
      <c r="R63" s="9">
        <f t="shared" si="31"/>
        <v>0.9308422677303091</v>
      </c>
      <c r="S63" s="10">
        <f t="shared" si="31"/>
        <v>-0.1090830782496456</v>
      </c>
      <c r="T63" s="25">
        <f t="shared" si="8"/>
        <v>0.6231849036681056</v>
      </c>
      <c r="U63" s="25">
        <f t="shared" si="26"/>
        <v>0.8979878198362043</v>
      </c>
      <c r="V63" s="26">
        <f t="shared" si="9"/>
        <v>5721.080400176458</v>
      </c>
      <c r="W63" s="27">
        <f t="shared" si="10"/>
        <v>3554.9145491432664</v>
      </c>
      <c r="X63" s="28">
        <f t="shared" si="11"/>
        <v>0.6685707649933962</v>
      </c>
      <c r="Y63" s="25">
        <f t="shared" si="27"/>
        <v>0.6685707649933962</v>
      </c>
      <c r="Z63" s="29">
        <f t="shared" si="12"/>
        <v>48.04314862702516</v>
      </c>
      <c r="AA63" s="30">
        <f t="shared" si="13"/>
        <v>48.04314862702516</v>
      </c>
      <c r="AB63" s="15">
        <f t="shared" si="14"/>
        <v>143.33333333333334</v>
      </c>
      <c r="AC63" s="16">
        <f t="shared" si="28"/>
        <v>14</v>
      </c>
      <c r="AD63" s="17">
        <f t="shared" si="15"/>
        <v>3</v>
      </c>
      <c r="AE63" s="18">
        <f t="shared" si="16"/>
        <v>8</v>
      </c>
      <c r="AF63" s="19" t="str">
        <f t="shared" si="17"/>
        <v>O</v>
      </c>
      <c r="AG63" s="20" t="str">
        <f t="shared" si="18"/>
        <v>3</v>
      </c>
      <c r="AH63" s="21" t="str">
        <f t="shared" si="19"/>
        <v>i</v>
      </c>
      <c r="AI63" s="22">
        <f t="shared" si="20"/>
        <v>173.75</v>
      </c>
      <c r="AJ63" s="16">
        <f t="shared" si="29"/>
        <v>8</v>
      </c>
      <c r="AK63" s="17">
        <f t="shared" si="21"/>
        <v>6.5</v>
      </c>
      <c r="AL63" s="18">
        <f t="shared" si="22"/>
        <v>21</v>
      </c>
      <c r="AM63" s="19" t="str">
        <f t="shared" si="23"/>
        <v>I</v>
      </c>
      <c r="AN63" s="20" t="str">
        <f t="shared" si="24"/>
        <v>6</v>
      </c>
      <c r="AO63" s="21" t="str">
        <f t="shared" si="25"/>
        <v>v</v>
      </c>
    </row>
    <row r="64" spans="1:41" ht="18" thickBot="1" thickTop="1">
      <c r="A64" s="34" t="s">
        <v>116</v>
      </c>
      <c r="B64" s="57" t="s">
        <v>117</v>
      </c>
      <c r="C64" s="60" t="str">
        <f>IF(D64&lt;&gt;"",AM64&amp;AF64&amp;AN64&amp;AG64&amp;AO64&amp;AH64,"")</f>
        <v>FC94ku</v>
      </c>
      <c r="D64" s="42">
        <f>IF(F64="","",IF(ISERR(AA64),"  N/A  ",AA64))</f>
        <v>170.52365700035523</v>
      </c>
      <c r="E64" s="43">
        <f t="shared" si="2"/>
        <v>350.52365700035523</v>
      </c>
      <c r="F64" s="46">
        <f>IF(H64+I64+J64+L64+M64+N64&gt;0,V64,"")</f>
        <v>11891.178857767363</v>
      </c>
      <c r="G64" s="47">
        <f t="shared" si="30"/>
        <v>7388.835983958238</v>
      </c>
      <c r="H64" s="31">
        <v>65</v>
      </c>
      <c r="I64" s="32">
        <v>8</v>
      </c>
      <c r="J64" s="32">
        <v>0</v>
      </c>
      <c r="K64" s="33" t="s">
        <v>11</v>
      </c>
      <c r="L64" s="31">
        <v>61</v>
      </c>
      <c r="M64" s="32">
        <v>8</v>
      </c>
      <c r="N64" s="32">
        <v>30</v>
      </c>
      <c r="O64" s="33" t="s">
        <v>7</v>
      </c>
      <c r="P64" s="7">
        <f t="shared" si="5"/>
        <v>-65.13333333333334</v>
      </c>
      <c r="Q64" s="8">
        <f t="shared" si="6"/>
        <v>-61.141666666666666</v>
      </c>
      <c r="R64" s="9">
        <f aca="true" t="shared" si="32" ref="R64:S79">RADIANS(P64)</f>
        <v>-1.1367911194656402</v>
      </c>
      <c r="S64" s="10">
        <f t="shared" si="32"/>
        <v>-1.0671233934901996</v>
      </c>
      <c r="T64" s="25">
        <f>SIN($R$5)*SIN(R64)+COS($R$5)*COS(R64)*COS(S64-$S$5)</f>
        <v>-0.2913691139614369</v>
      </c>
      <c r="U64" s="25">
        <f t="shared" si="26"/>
        <v>1.8664540665150469</v>
      </c>
      <c r="V64" s="26">
        <f t="shared" si="9"/>
        <v>11891.178857767363</v>
      </c>
      <c r="W64" s="27">
        <f t="shared" si="10"/>
        <v>7388.835983958238</v>
      </c>
      <c r="X64" s="28">
        <f t="shared" si="11"/>
        <v>-0.9863536643906025</v>
      </c>
      <c r="Y64" s="25">
        <f t="shared" si="27"/>
        <v>-0.9863536643906025</v>
      </c>
      <c r="Z64" s="29">
        <f t="shared" si="12"/>
        <v>170.52365700035523</v>
      </c>
      <c r="AA64" s="30">
        <f t="shared" si="13"/>
        <v>170.52365700035523</v>
      </c>
      <c r="AB64" s="15">
        <f t="shared" si="14"/>
        <v>24.86666666666666</v>
      </c>
      <c r="AC64" s="16">
        <f t="shared" si="28"/>
        <v>2</v>
      </c>
      <c r="AD64" s="17">
        <f>INT(AB64-(10*AC64))</f>
        <v>4</v>
      </c>
      <c r="AE64" s="18">
        <f>INT(24*(AB64-(10*AC64)-AD64))</f>
        <v>20</v>
      </c>
      <c r="AF64" s="19" t="str">
        <f t="shared" si="17"/>
        <v>C</v>
      </c>
      <c r="AG64" s="20" t="str">
        <f t="shared" si="18"/>
        <v>4</v>
      </c>
      <c r="AH64" s="21" t="str">
        <f t="shared" si="19"/>
        <v>u</v>
      </c>
      <c r="AI64" s="22">
        <f t="shared" si="20"/>
        <v>118.85833333333333</v>
      </c>
      <c r="AJ64" s="16">
        <f t="shared" si="29"/>
        <v>5</v>
      </c>
      <c r="AK64" s="17">
        <f>INT(AI64-(20*AJ64))/2</f>
        <v>9</v>
      </c>
      <c r="AL64" s="18">
        <f>INT((MOD(INT(AI64),2)+(AI64-((20*AJ64)+(2*AK64))))*12)</f>
        <v>10</v>
      </c>
      <c r="AM64" s="19" t="str">
        <f t="shared" si="23"/>
        <v>F</v>
      </c>
      <c r="AN64" s="20" t="str">
        <f t="shared" si="24"/>
        <v>9</v>
      </c>
      <c r="AO64" s="21" t="str">
        <f t="shared" si="25"/>
        <v>k</v>
      </c>
    </row>
    <row r="65" spans="1:41" ht="18" thickBot="1" thickTop="1">
      <c r="A65" s="34" t="s">
        <v>118</v>
      </c>
      <c r="B65" s="57" t="s">
        <v>119</v>
      </c>
      <c r="C65" s="60" t="str">
        <f>IF(D65&lt;&gt;"",AM65&amp;AF65&amp;AN65&amp;AG65&amp;AO65&amp;AH65,"")</f>
        <v>LM55vs</v>
      </c>
      <c r="D65" s="42">
        <f>IF(F65="","",IF(ISERR(AA65),"  N/A  ",AA65))</f>
        <v>35.16552959180967</v>
      </c>
      <c r="E65" s="43">
        <f t="shared" si="2"/>
        <v>215.16552959180967</v>
      </c>
      <c r="F65" s="46">
        <f>IF(H65+I65+J65+L65+M65+N65&gt;0,V65,"")</f>
        <v>10372.643977649586</v>
      </c>
      <c r="G65" s="47">
        <f t="shared" si="30"/>
        <v>6445.262155045484</v>
      </c>
      <c r="H65" s="31">
        <v>35</v>
      </c>
      <c r="I65" s="32">
        <v>45</v>
      </c>
      <c r="J65" s="32">
        <v>0</v>
      </c>
      <c r="K65" s="33" t="s">
        <v>5</v>
      </c>
      <c r="L65" s="31">
        <v>51</v>
      </c>
      <c r="M65" s="32">
        <v>45</v>
      </c>
      <c r="N65" s="32">
        <v>0</v>
      </c>
      <c r="O65" s="33" t="s">
        <v>12</v>
      </c>
      <c r="P65" s="7">
        <f t="shared" si="5"/>
        <v>35.75</v>
      </c>
      <c r="Q65" s="8">
        <f t="shared" si="6"/>
        <v>51.75</v>
      </c>
      <c r="R65" s="9">
        <f t="shared" si="32"/>
        <v>0.6239552075879728</v>
      </c>
      <c r="S65" s="10">
        <f t="shared" si="32"/>
        <v>0.9032078879070655</v>
      </c>
      <c r="T65" s="25">
        <f>SIN($R$5)*SIN(R65)+COS($R$5)*COS(R65)*COS(S65-$S$5)</f>
        <v>-0.0572752750990867</v>
      </c>
      <c r="U65" s="25">
        <f t="shared" si="26"/>
        <v>1.6281029630591095</v>
      </c>
      <c r="V65" s="26">
        <f t="shared" si="9"/>
        <v>10372.643977649586</v>
      </c>
      <c r="W65" s="27">
        <f t="shared" si="10"/>
        <v>6445.262155045484</v>
      </c>
      <c r="X65" s="28">
        <f t="shared" si="11"/>
        <v>0.8174915448623606</v>
      </c>
      <c r="Y65" s="25">
        <f t="shared" si="27"/>
        <v>0.8174915448623606</v>
      </c>
      <c r="Z65" s="29">
        <f t="shared" si="12"/>
        <v>35.16552959180967</v>
      </c>
      <c r="AA65" s="30">
        <f t="shared" si="13"/>
        <v>35.16552959180967</v>
      </c>
      <c r="AB65" s="15">
        <f t="shared" si="14"/>
        <v>125.75</v>
      </c>
      <c r="AC65" s="16">
        <f t="shared" si="28"/>
        <v>12</v>
      </c>
      <c r="AD65" s="17">
        <f>INT(AB65-(10*AC65))</f>
        <v>5</v>
      </c>
      <c r="AE65" s="18">
        <f>INT(24*(AB65-(10*AC65)-AD65))</f>
        <v>18</v>
      </c>
      <c r="AF65" s="19" t="str">
        <f t="shared" si="17"/>
        <v>M</v>
      </c>
      <c r="AG65" s="20" t="str">
        <f t="shared" si="18"/>
        <v>5</v>
      </c>
      <c r="AH65" s="21" t="str">
        <f t="shared" si="19"/>
        <v>s</v>
      </c>
      <c r="AI65" s="22">
        <f t="shared" si="20"/>
        <v>231.75</v>
      </c>
      <c r="AJ65" s="16">
        <f t="shared" si="29"/>
        <v>11</v>
      </c>
      <c r="AK65" s="17">
        <f>INT(AI65-(20*AJ65))/2</f>
        <v>5.5</v>
      </c>
      <c r="AL65" s="18">
        <f>INT((MOD(INT(AI65),2)+(AI65-((20*AJ65)+(2*AK65))))*12)</f>
        <v>21</v>
      </c>
      <c r="AM65" s="19" t="str">
        <f t="shared" si="23"/>
        <v>L</v>
      </c>
      <c r="AN65" s="20" t="str">
        <f t="shared" si="24"/>
        <v>5</v>
      </c>
      <c r="AO65" s="21" t="str">
        <f t="shared" si="25"/>
        <v>v</v>
      </c>
    </row>
    <row r="66" spans="1:41" ht="18" thickBot="1" thickTop="1">
      <c r="A66" s="34" t="s">
        <v>118</v>
      </c>
      <c r="B66" s="57" t="s">
        <v>120</v>
      </c>
      <c r="C66" s="60" t="str">
        <f>IF(D66&lt;&gt;"",AM66&amp;AF66&amp;AN66&amp;AG66&amp;AO66&amp;AH66,"")</f>
        <v>ML09km</v>
      </c>
      <c r="D66" s="42">
        <f>IF(F66="","",IF(ISERR(AA66),"  N/A  ",AA66))</f>
        <v>31.559052620883815</v>
      </c>
      <c r="E66" s="43">
        <f t="shared" si="2"/>
        <v>211.55905262088382</v>
      </c>
      <c r="F66" s="46">
        <f>IF(H66+I66+J66+L66+M66+N66&gt;0,V66,"")</f>
        <v>11398.491383375247</v>
      </c>
      <c r="G66" s="47">
        <f t="shared" si="30"/>
        <v>7082.69418059481</v>
      </c>
      <c r="H66" s="31">
        <v>29</v>
      </c>
      <c r="I66" s="32">
        <v>32</v>
      </c>
      <c r="J66" s="32">
        <v>0</v>
      </c>
      <c r="K66" s="33" t="s">
        <v>5</v>
      </c>
      <c r="L66" s="31">
        <v>60</v>
      </c>
      <c r="M66" s="32">
        <v>54</v>
      </c>
      <c r="N66" s="32">
        <v>0</v>
      </c>
      <c r="O66" s="33" t="s">
        <v>12</v>
      </c>
      <c r="P66" s="7">
        <f>(H66+(I66/60)+(J66/3600))*IF(K66="N",1,-1)</f>
        <v>29.533333333333335</v>
      </c>
      <c r="Q66" s="8">
        <f>((L66)+(M66/60)+(N66/3600))*IF(O66="E",1,-1)</f>
        <v>60.9</v>
      </c>
      <c r="R66" s="9">
        <f t="shared" si="32"/>
        <v>0.5154539057556586</v>
      </c>
      <c r="S66" s="10">
        <f t="shared" si="32"/>
        <v>1.0629055144645467</v>
      </c>
      <c r="T66" s="25">
        <f>SIN($R$5)*SIN(R66)+COS($R$5)*COS(R66)*COS(S66-$S$5)</f>
        <v>-0.21659459912956947</v>
      </c>
      <c r="U66" s="25">
        <f t="shared" si="26"/>
        <v>1.7891212342450553</v>
      </c>
      <c r="V66" s="26">
        <f t="shared" si="9"/>
        <v>11398.491383375247</v>
      </c>
      <c r="W66" s="27">
        <f t="shared" si="10"/>
        <v>7082.69418059481</v>
      </c>
      <c r="X66" s="28">
        <f>(SIN(R66)-SIN($R$5)*T66)/(COS($R$5)*SIN(U66))</f>
        <v>0.8521011918204687</v>
      </c>
      <c r="Y66" s="25">
        <f t="shared" si="27"/>
        <v>0.8521011918204687</v>
      </c>
      <c r="Z66" s="29">
        <f t="shared" si="12"/>
        <v>31.559052620883815</v>
      </c>
      <c r="AA66" s="30">
        <f t="shared" si="13"/>
        <v>31.559052620883815</v>
      </c>
      <c r="AB66" s="15">
        <f>90+P66</f>
        <v>119.53333333333333</v>
      </c>
      <c r="AC66" s="16">
        <f t="shared" si="28"/>
        <v>11</v>
      </c>
      <c r="AD66" s="17">
        <f>INT(AB66-(10*AC66))</f>
        <v>9</v>
      </c>
      <c r="AE66" s="18">
        <f>INT(24*(AB66-(10*AC66)-AD66))</f>
        <v>12</v>
      </c>
      <c r="AF66" s="19" t="str">
        <f>CHAR(AC66+CODE("A"))</f>
        <v>L</v>
      </c>
      <c r="AG66" s="20" t="str">
        <f>CHAR(AD66+CODE("0"))</f>
        <v>9</v>
      </c>
      <c r="AH66" s="21" t="str">
        <f>CHAR(AE66+CODE("a"))</f>
        <v>m</v>
      </c>
      <c r="AI66" s="22">
        <f>180+Q66</f>
        <v>240.9</v>
      </c>
      <c r="AJ66" s="16">
        <f t="shared" si="29"/>
        <v>12</v>
      </c>
      <c r="AK66" s="17">
        <f>INT(AI66-(20*AJ66))/2</f>
        <v>0</v>
      </c>
      <c r="AL66" s="18">
        <f>INT((MOD(INT(AI66),2)+(AI66-((20*AJ66)+(2*AK66))))*12)</f>
        <v>10</v>
      </c>
      <c r="AM66" s="19" t="str">
        <f>CHAR(AJ66+CODE("A"))</f>
        <v>M</v>
      </c>
      <c r="AN66" s="20" t="str">
        <f>CHAR(AK66+CODE("0"))</f>
        <v>0</v>
      </c>
      <c r="AO66" s="21" t="str">
        <f>CHAR(AL66+CODE("a"))</f>
        <v>k</v>
      </c>
    </row>
    <row r="67" spans="1:41" ht="18" thickBot="1" thickTop="1">
      <c r="A67" s="34" t="s">
        <v>121</v>
      </c>
      <c r="B67" s="57" t="s">
        <v>122</v>
      </c>
      <c r="C67" s="60" t="str">
        <f t="shared" si="0"/>
        <v>KJ99ia</v>
      </c>
      <c r="D67" s="42">
        <f t="shared" si="1"/>
        <v>61.407532308555965</v>
      </c>
      <c r="E67" s="43">
        <f t="shared" si="2"/>
        <v>241.40753230855597</v>
      </c>
      <c r="F67" s="46">
        <f t="shared" si="3"/>
        <v>11914.381175334634</v>
      </c>
      <c r="G67" s="47">
        <f t="shared" si="30"/>
        <v>7403.253235687683</v>
      </c>
      <c r="H67" s="31">
        <v>9</v>
      </c>
      <c r="I67" s="32">
        <v>2</v>
      </c>
      <c r="J67" s="32">
        <v>0</v>
      </c>
      <c r="K67" s="33" t="s">
        <v>5</v>
      </c>
      <c r="L67" s="31">
        <v>38</v>
      </c>
      <c r="M67" s="32">
        <v>42</v>
      </c>
      <c r="N67" s="32">
        <v>0</v>
      </c>
      <c r="O67" s="33" t="s">
        <v>12</v>
      </c>
      <c r="P67" s="7">
        <f t="shared" si="5"/>
        <v>9.033333333333333</v>
      </c>
      <c r="Q67" s="8">
        <f t="shared" si="6"/>
        <v>38.7</v>
      </c>
      <c r="R67" s="9">
        <f t="shared" si="32"/>
        <v>0.1576614090968211</v>
      </c>
      <c r="S67" s="10">
        <f t="shared" si="32"/>
        <v>0.6754424205218056</v>
      </c>
      <c r="T67" s="25">
        <f t="shared" si="8"/>
        <v>-0.29485102041206723</v>
      </c>
      <c r="U67" s="25">
        <f t="shared" si="26"/>
        <v>1.870095930832622</v>
      </c>
      <c r="V67" s="26">
        <f t="shared" si="9"/>
        <v>11914.381175334634</v>
      </c>
      <c r="W67" s="27">
        <f t="shared" si="10"/>
        <v>7403.253235687683</v>
      </c>
      <c r="X67" s="28">
        <f t="shared" si="11"/>
        <v>0.47857643101525355</v>
      </c>
      <c r="Y67" s="25">
        <f t="shared" si="27"/>
        <v>0.47857643101525355</v>
      </c>
      <c r="Z67" s="29">
        <f t="shared" si="12"/>
        <v>61.407532308555965</v>
      </c>
      <c r="AA67" s="30">
        <f t="shared" si="13"/>
        <v>61.407532308555965</v>
      </c>
      <c r="AB67" s="15">
        <f t="shared" si="14"/>
        <v>99.03333333333333</v>
      </c>
      <c r="AC67" s="16">
        <f t="shared" si="28"/>
        <v>9</v>
      </c>
      <c r="AD67" s="17">
        <f t="shared" si="15"/>
        <v>9</v>
      </c>
      <c r="AE67" s="18">
        <f t="shared" si="16"/>
        <v>0</v>
      </c>
      <c r="AF67" s="19" t="str">
        <f t="shared" si="17"/>
        <v>J</v>
      </c>
      <c r="AG67" s="20" t="str">
        <f t="shared" si="18"/>
        <v>9</v>
      </c>
      <c r="AH67" s="21" t="str">
        <f t="shared" si="19"/>
        <v>a</v>
      </c>
      <c r="AI67" s="22">
        <f t="shared" si="20"/>
        <v>218.7</v>
      </c>
      <c r="AJ67" s="16">
        <f t="shared" si="29"/>
        <v>10</v>
      </c>
      <c r="AK67" s="17">
        <f t="shared" si="21"/>
        <v>9</v>
      </c>
      <c r="AL67" s="18">
        <f t="shared" si="22"/>
        <v>8</v>
      </c>
      <c r="AM67" s="19" t="str">
        <f t="shared" si="23"/>
        <v>K</v>
      </c>
      <c r="AN67" s="20" t="str">
        <f t="shared" si="24"/>
        <v>9</v>
      </c>
      <c r="AO67" s="21" t="str">
        <f t="shared" si="25"/>
        <v>i</v>
      </c>
    </row>
    <row r="68" spans="1:41" ht="18" thickBot="1" thickTop="1">
      <c r="A68" s="34" t="s">
        <v>123</v>
      </c>
      <c r="B68" s="57" t="s">
        <v>124</v>
      </c>
      <c r="C68" s="60" t="str">
        <f t="shared" si="0"/>
        <v>KO33sv</v>
      </c>
      <c r="D68" s="42">
        <f t="shared" si="1"/>
        <v>36.30260065754654</v>
      </c>
      <c r="E68" s="43">
        <f t="shared" si="2"/>
        <v>216.30260065754655</v>
      </c>
      <c r="F68" s="46">
        <f t="shared" si="3"/>
        <v>7625.428015951733</v>
      </c>
      <c r="G68" s="47">
        <f t="shared" si="30"/>
        <v>4738.221297591866</v>
      </c>
      <c r="H68" s="31">
        <v>53</v>
      </c>
      <c r="I68" s="32">
        <v>54</v>
      </c>
      <c r="J68" s="32">
        <v>0</v>
      </c>
      <c r="K68" s="33" t="s">
        <v>5</v>
      </c>
      <c r="L68" s="31">
        <v>27</v>
      </c>
      <c r="M68" s="32">
        <v>34</v>
      </c>
      <c r="N68" s="32">
        <v>0</v>
      </c>
      <c r="O68" s="33" t="s">
        <v>12</v>
      </c>
      <c r="P68" s="7">
        <f t="shared" si="5"/>
        <v>53.9</v>
      </c>
      <c r="Q68" s="8">
        <f t="shared" si="6"/>
        <v>27.566666666666666</v>
      </c>
      <c r="R68" s="9">
        <f t="shared" si="32"/>
        <v>0.9407324668249436</v>
      </c>
      <c r="S68" s="10">
        <f t="shared" si="32"/>
        <v>0.48112909713310353</v>
      </c>
      <c r="T68" s="25">
        <f t="shared" si="8"/>
        <v>0.3652485275167882</v>
      </c>
      <c r="U68" s="25">
        <f t="shared" si="26"/>
        <v>1.196896565052854</v>
      </c>
      <c r="V68" s="26">
        <f t="shared" si="9"/>
        <v>7625.428015951733</v>
      </c>
      <c r="W68" s="27">
        <f t="shared" si="10"/>
        <v>4738.221297591866</v>
      </c>
      <c r="X68" s="28">
        <f t="shared" si="11"/>
        <v>0.8059014099182826</v>
      </c>
      <c r="Y68" s="25">
        <f t="shared" si="27"/>
        <v>0.8059014099182826</v>
      </c>
      <c r="Z68" s="29">
        <f t="shared" si="12"/>
        <v>36.30260065754654</v>
      </c>
      <c r="AA68" s="30">
        <f t="shared" si="13"/>
        <v>36.30260065754654</v>
      </c>
      <c r="AB68" s="15">
        <f t="shared" si="14"/>
        <v>143.9</v>
      </c>
      <c r="AC68" s="16">
        <f t="shared" si="28"/>
        <v>14</v>
      </c>
      <c r="AD68" s="17">
        <f t="shared" si="15"/>
        <v>3</v>
      </c>
      <c r="AE68" s="18">
        <f t="shared" si="16"/>
        <v>21</v>
      </c>
      <c r="AF68" s="19" t="str">
        <f t="shared" si="17"/>
        <v>O</v>
      </c>
      <c r="AG68" s="20" t="str">
        <f t="shared" si="18"/>
        <v>3</v>
      </c>
      <c r="AH68" s="21" t="str">
        <f t="shared" si="19"/>
        <v>v</v>
      </c>
      <c r="AI68" s="22">
        <f t="shared" si="20"/>
        <v>207.56666666666666</v>
      </c>
      <c r="AJ68" s="16">
        <f t="shared" si="29"/>
        <v>10</v>
      </c>
      <c r="AK68" s="17">
        <f t="shared" si="21"/>
        <v>3.5</v>
      </c>
      <c r="AL68" s="18">
        <f t="shared" si="22"/>
        <v>18</v>
      </c>
      <c r="AM68" s="19" t="str">
        <f t="shared" si="23"/>
        <v>K</v>
      </c>
      <c r="AN68" s="20" t="str">
        <f t="shared" si="24"/>
        <v>3</v>
      </c>
      <c r="AO68" s="21" t="str">
        <f t="shared" si="25"/>
        <v>s</v>
      </c>
    </row>
    <row r="69" spans="1:41" ht="18" thickBot="1" thickTop="1">
      <c r="A69" s="34" t="s">
        <v>125</v>
      </c>
      <c r="B69" s="57" t="s">
        <v>126</v>
      </c>
      <c r="C69" s="60" t="str">
        <f t="shared" si="0"/>
        <v>MN72jv</v>
      </c>
      <c r="D69" s="42">
        <f t="shared" si="1"/>
        <v>16.046591002841367</v>
      </c>
      <c r="E69" s="43">
        <f t="shared" si="2"/>
        <v>196.04659100284135</v>
      </c>
      <c r="F69" s="46">
        <f t="shared" si="3"/>
        <v>10490.368569393833</v>
      </c>
      <c r="G69" s="47">
        <f t="shared" si="30"/>
        <v>6518.412824973259</v>
      </c>
      <c r="H69" s="31">
        <v>42</v>
      </c>
      <c r="I69" s="32">
        <v>53</v>
      </c>
      <c r="J69" s="32">
        <v>0</v>
      </c>
      <c r="K69" s="33" t="s">
        <v>5</v>
      </c>
      <c r="L69" s="31">
        <v>74</v>
      </c>
      <c r="M69" s="32">
        <v>46</v>
      </c>
      <c r="N69" s="32">
        <v>0</v>
      </c>
      <c r="O69" s="33" t="s">
        <v>12</v>
      </c>
      <c r="P69" s="7">
        <f t="shared" si="5"/>
        <v>42.88333333333333</v>
      </c>
      <c r="Q69" s="8">
        <f t="shared" si="6"/>
        <v>74.76666666666667</v>
      </c>
      <c r="R69" s="9">
        <f t="shared" si="32"/>
        <v>0.7484553608969017</v>
      </c>
      <c r="S69" s="10">
        <f t="shared" si="32"/>
        <v>1.304924504074427</v>
      </c>
      <c r="T69" s="25">
        <f t="shared" si="8"/>
        <v>-0.07571231086042585</v>
      </c>
      <c r="U69" s="25">
        <f t="shared" si="26"/>
        <v>1.6465811598483493</v>
      </c>
      <c r="V69" s="26">
        <f t="shared" si="9"/>
        <v>10490.368569393833</v>
      </c>
      <c r="W69" s="27">
        <f t="shared" si="10"/>
        <v>6518.412824973259</v>
      </c>
      <c r="X69" s="28">
        <f t="shared" si="11"/>
        <v>0.9610372391141723</v>
      </c>
      <c r="Y69" s="25">
        <f t="shared" si="27"/>
        <v>0.9610372391141723</v>
      </c>
      <c r="Z69" s="29">
        <f t="shared" si="12"/>
        <v>16.046591002841367</v>
      </c>
      <c r="AA69" s="30">
        <f t="shared" si="13"/>
        <v>16.046591002841367</v>
      </c>
      <c r="AB69" s="15">
        <f t="shared" si="14"/>
        <v>132.88333333333333</v>
      </c>
      <c r="AC69" s="16">
        <f t="shared" si="28"/>
        <v>13</v>
      </c>
      <c r="AD69" s="17">
        <f t="shared" si="15"/>
        <v>2</v>
      </c>
      <c r="AE69" s="18">
        <f t="shared" si="16"/>
        <v>21</v>
      </c>
      <c r="AF69" s="19" t="str">
        <f t="shared" si="17"/>
        <v>N</v>
      </c>
      <c r="AG69" s="20" t="str">
        <f t="shared" si="18"/>
        <v>2</v>
      </c>
      <c r="AH69" s="21" t="str">
        <f t="shared" si="19"/>
        <v>v</v>
      </c>
      <c r="AI69" s="22">
        <f t="shared" si="20"/>
        <v>254.76666666666665</v>
      </c>
      <c r="AJ69" s="16">
        <f t="shared" si="29"/>
        <v>12</v>
      </c>
      <c r="AK69" s="17">
        <f t="shared" si="21"/>
        <v>7</v>
      </c>
      <c r="AL69" s="18">
        <f t="shared" si="22"/>
        <v>9</v>
      </c>
      <c r="AM69" s="19" t="str">
        <f t="shared" si="23"/>
        <v>M</v>
      </c>
      <c r="AN69" s="20" t="str">
        <f t="shared" si="24"/>
        <v>7</v>
      </c>
      <c r="AO69" s="21" t="str">
        <f t="shared" si="25"/>
        <v>j</v>
      </c>
    </row>
    <row r="70" spans="1:41" ht="18" thickBot="1" thickTop="1">
      <c r="A70" s="34" t="s">
        <v>127</v>
      </c>
      <c r="B70" s="57" t="s">
        <v>128</v>
      </c>
      <c r="C70" s="60" t="str">
        <f t="shared" si="0"/>
        <v>LM97ex</v>
      </c>
      <c r="D70" s="42">
        <f t="shared" si="1"/>
        <v>29.446630698956337</v>
      </c>
      <c r="E70" s="43">
        <f t="shared" si="2"/>
        <v>209.44663069895634</v>
      </c>
      <c r="F70" s="46">
        <f t="shared" si="3"/>
        <v>10461.134338532165</v>
      </c>
      <c r="G70" s="47">
        <f t="shared" si="30"/>
        <v>6500.247516088603</v>
      </c>
      <c r="H70" s="31">
        <v>37</v>
      </c>
      <c r="I70" s="32">
        <v>58</v>
      </c>
      <c r="J70" s="32">
        <v>0</v>
      </c>
      <c r="K70" s="33" t="s">
        <v>5</v>
      </c>
      <c r="L70" s="31">
        <v>58</v>
      </c>
      <c r="M70" s="32">
        <v>24</v>
      </c>
      <c r="N70" s="32">
        <v>0</v>
      </c>
      <c r="O70" s="33" t="s">
        <v>12</v>
      </c>
      <c r="P70" s="7">
        <f>(H70+(I70/60)+(J70/3600))*IF(K70="N",1,-1)</f>
        <v>37.96666666666667</v>
      </c>
      <c r="Q70" s="8">
        <f>((L70)+(M70/60)+(N70/3600))*IF(O70="E",1,-1)</f>
        <v>58.4</v>
      </c>
      <c r="R70" s="9">
        <f t="shared" si="32"/>
        <v>0.6626433393405138</v>
      </c>
      <c r="S70" s="10">
        <f t="shared" si="32"/>
        <v>1.0192722831646885</v>
      </c>
      <c r="T70" s="25">
        <f>SIN($R$5)*SIN(R70)+COS($R$5)*COS(R70)*COS(S70-$S$5)</f>
        <v>-0.07113605974126724</v>
      </c>
      <c r="U70" s="25">
        <f t="shared" si="26"/>
        <v>1.6419925189973577</v>
      </c>
      <c r="V70" s="26">
        <f t="shared" si="9"/>
        <v>10461.134338532165</v>
      </c>
      <c r="W70" s="27">
        <f t="shared" si="10"/>
        <v>6500.247516088603</v>
      </c>
      <c r="X70" s="28">
        <f>(SIN(R70)-SIN($R$5)*T70)/(COS($R$5)*SIN(U70))</f>
        <v>0.8708139960821641</v>
      </c>
      <c r="Y70" s="25">
        <f t="shared" si="27"/>
        <v>0.8708139960821641</v>
      </c>
      <c r="Z70" s="29">
        <f t="shared" si="12"/>
        <v>29.446630698956337</v>
      </c>
      <c r="AA70" s="30">
        <f t="shared" si="13"/>
        <v>29.446630698956337</v>
      </c>
      <c r="AB70" s="15">
        <f>90+P70</f>
        <v>127.96666666666667</v>
      </c>
      <c r="AC70" s="16">
        <f t="shared" si="28"/>
        <v>12</v>
      </c>
      <c r="AD70" s="17">
        <f>INT(AB70-(10*AC70))</f>
        <v>7</v>
      </c>
      <c r="AE70" s="18">
        <f>INT(24*(AB70-(10*AC70)-AD70))</f>
        <v>23</v>
      </c>
      <c r="AF70" s="19" t="str">
        <f>CHAR(AC70+CODE("A"))</f>
        <v>M</v>
      </c>
      <c r="AG70" s="20" t="str">
        <f>CHAR(AD70+CODE("0"))</f>
        <v>7</v>
      </c>
      <c r="AH70" s="21" t="str">
        <f>CHAR(AE70+CODE("a"))</f>
        <v>x</v>
      </c>
      <c r="AI70" s="22">
        <f>180+Q70</f>
        <v>238.4</v>
      </c>
      <c r="AJ70" s="16">
        <f t="shared" si="29"/>
        <v>11</v>
      </c>
      <c r="AK70" s="17">
        <f>INT(AI70-(20*AJ70))/2</f>
        <v>9</v>
      </c>
      <c r="AL70" s="18">
        <f>INT((MOD(INT(AI70),2)+(AI70-((20*AJ70)+(2*AK70))))*12)</f>
        <v>4</v>
      </c>
      <c r="AM70" s="19" t="str">
        <f>CHAR(AJ70+CODE("A"))</f>
        <v>L</v>
      </c>
      <c r="AN70" s="20" t="str">
        <f>CHAR(AK70+CODE("0"))</f>
        <v>9</v>
      </c>
      <c r="AO70" s="21" t="str">
        <f>CHAR(AL70+CODE("a"))</f>
        <v>e</v>
      </c>
    </row>
    <row r="71" spans="1:41" ht="18" thickBot="1" thickTop="1">
      <c r="A71" s="34" t="s">
        <v>129</v>
      </c>
      <c r="B71" s="57" t="s">
        <v>130</v>
      </c>
      <c r="C71" s="60" t="str">
        <f t="shared" si="0"/>
        <v>IN94ru</v>
      </c>
      <c r="D71" s="42">
        <f t="shared" si="1"/>
        <v>55.83088666197204</v>
      </c>
      <c r="E71" s="43">
        <f t="shared" si="2"/>
        <v>235.83088666197204</v>
      </c>
      <c r="F71" s="46">
        <f t="shared" si="3"/>
        <v>6471.843576889233</v>
      </c>
      <c r="G71" s="47">
        <f t="shared" si="30"/>
        <v>4021.417159345169</v>
      </c>
      <c r="H71" s="31">
        <v>44</v>
      </c>
      <c r="I71" s="32">
        <v>50</v>
      </c>
      <c r="J71" s="32">
        <v>0</v>
      </c>
      <c r="K71" s="33" t="s">
        <v>5</v>
      </c>
      <c r="L71" s="31">
        <v>0</v>
      </c>
      <c r="M71" s="32">
        <v>34</v>
      </c>
      <c r="N71" s="32">
        <v>0</v>
      </c>
      <c r="O71" s="33" t="s">
        <v>7</v>
      </c>
      <c r="P71" s="7">
        <f t="shared" si="5"/>
        <v>44.833333333333336</v>
      </c>
      <c r="Q71" s="8">
        <f t="shared" si="6"/>
        <v>-0.5666666666666667</v>
      </c>
      <c r="R71" s="9">
        <f t="shared" si="32"/>
        <v>0.7824892813107911</v>
      </c>
      <c r="S71" s="10">
        <f t="shared" si="32"/>
        <v>-0.009890199094634533</v>
      </c>
      <c r="T71" s="25">
        <f t="shared" si="8"/>
        <v>0.5269159287764464</v>
      </c>
      <c r="U71" s="25">
        <f t="shared" si="26"/>
        <v>1.0158285319242244</v>
      </c>
      <c r="V71" s="26">
        <f t="shared" si="9"/>
        <v>6471.843576889233</v>
      </c>
      <c r="W71" s="27">
        <f t="shared" si="10"/>
        <v>4021.417159345169</v>
      </c>
      <c r="X71" s="28">
        <f t="shared" si="11"/>
        <v>0.5616374386136759</v>
      </c>
      <c r="Y71" s="25">
        <f t="shared" si="27"/>
        <v>0.5616374386136759</v>
      </c>
      <c r="Z71" s="29">
        <f t="shared" si="12"/>
        <v>55.83088666197204</v>
      </c>
      <c r="AA71" s="30">
        <f t="shared" si="13"/>
        <v>55.83088666197204</v>
      </c>
      <c r="AB71" s="15">
        <f t="shared" si="14"/>
        <v>134.83333333333334</v>
      </c>
      <c r="AC71" s="16">
        <f t="shared" si="28"/>
        <v>13</v>
      </c>
      <c r="AD71" s="17">
        <f t="shared" si="15"/>
        <v>4</v>
      </c>
      <c r="AE71" s="18">
        <f t="shared" si="16"/>
        <v>20</v>
      </c>
      <c r="AF71" s="19" t="str">
        <f t="shared" si="17"/>
        <v>N</v>
      </c>
      <c r="AG71" s="20" t="str">
        <f t="shared" si="18"/>
        <v>4</v>
      </c>
      <c r="AH71" s="21" t="str">
        <f t="shared" si="19"/>
        <v>u</v>
      </c>
      <c r="AI71" s="22">
        <f t="shared" si="20"/>
        <v>179.43333333333334</v>
      </c>
      <c r="AJ71" s="16">
        <f t="shared" si="29"/>
        <v>8</v>
      </c>
      <c r="AK71" s="17">
        <f t="shared" si="21"/>
        <v>9.5</v>
      </c>
      <c r="AL71" s="18">
        <f t="shared" si="22"/>
        <v>17</v>
      </c>
      <c r="AM71" s="19" t="str">
        <f t="shared" si="23"/>
        <v>I</v>
      </c>
      <c r="AN71" s="20" t="str">
        <f t="shared" si="24"/>
        <v>9</v>
      </c>
      <c r="AO71" s="21" t="str">
        <f t="shared" si="25"/>
        <v>r</v>
      </c>
    </row>
    <row r="72" spans="1:41" ht="18" thickBot="1" thickTop="1">
      <c r="A72" s="34" t="s">
        <v>129</v>
      </c>
      <c r="B72" s="57" t="s">
        <v>131</v>
      </c>
      <c r="C72" s="60" t="str">
        <f t="shared" si="0"/>
        <v>JN23qi</v>
      </c>
      <c r="D72" s="42">
        <f t="shared" si="1"/>
        <v>54.959793503249344</v>
      </c>
      <c r="E72" s="43">
        <f t="shared" si="2"/>
        <v>234.95979350324933</v>
      </c>
      <c r="F72" s="46">
        <f t="shared" si="3"/>
        <v>6964.462434191943</v>
      </c>
      <c r="G72" s="47">
        <f t="shared" si="30"/>
        <v>4327.516326025945</v>
      </c>
      <c r="H72" s="31">
        <v>43</v>
      </c>
      <c r="I72" s="32">
        <v>20</v>
      </c>
      <c r="J72" s="32">
        <v>0</v>
      </c>
      <c r="K72" s="33" t="s">
        <v>5</v>
      </c>
      <c r="L72" s="31">
        <v>5</v>
      </c>
      <c r="M72" s="32">
        <v>20</v>
      </c>
      <c r="N72" s="32">
        <v>0</v>
      </c>
      <c r="O72" s="33" t="s">
        <v>12</v>
      </c>
      <c r="P72" s="7">
        <f t="shared" si="5"/>
        <v>43.333333333333336</v>
      </c>
      <c r="Q72" s="8">
        <f t="shared" si="6"/>
        <v>5.333333333333333</v>
      </c>
      <c r="R72" s="9">
        <f t="shared" si="32"/>
        <v>0.7563093425308762</v>
      </c>
      <c r="S72" s="10">
        <f t="shared" si="32"/>
        <v>0.09308422677303091</v>
      </c>
      <c r="T72" s="25">
        <f t="shared" si="8"/>
        <v>0.4596896747160375</v>
      </c>
      <c r="U72" s="25">
        <f t="shared" si="26"/>
        <v>1.0931505939714241</v>
      </c>
      <c r="V72" s="26">
        <f t="shared" si="9"/>
        <v>6964.462434191943</v>
      </c>
      <c r="W72" s="27">
        <f t="shared" si="10"/>
        <v>4327.516326025945</v>
      </c>
      <c r="X72" s="28">
        <f t="shared" si="11"/>
        <v>0.5741511233532112</v>
      </c>
      <c r="Y72" s="25">
        <f t="shared" si="27"/>
        <v>0.5741511233532112</v>
      </c>
      <c r="Z72" s="29">
        <f t="shared" si="12"/>
        <v>54.959793503249344</v>
      </c>
      <c r="AA72" s="30">
        <f t="shared" si="13"/>
        <v>54.959793503249344</v>
      </c>
      <c r="AB72" s="15">
        <f t="shared" si="14"/>
        <v>133.33333333333334</v>
      </c>
      <c r="AC72" s="16">
        <f t="shared" si="28"/>
        <v>13</v>
      </c>
      <c r="AD72" s="17">
        <f t="shared" si="15"/>
        <v>3</v>
      </c>
      <c r="AE72" s="18">
        <f t="shared" si="16"/>
        <v>8</v>
      </c>
      <c r="AF72" s="19" t="str">
        <f t="shared" si="17"/>
        <v>N</v>
      </c>
      <c r="AG72" s="20" t="str">
        <f t="shared" si="18"/>
        <v>3</v>
      </c>
      <c r="AH72" s="21" t="str">
        <f t="shared" si="19"/>
        <v>i</v>
      </c>
      <c r="AI72" s="22">
        <f t="shared" si="20"/>
        <v>185.33333333333334</v>
      </c>
      <c r="AJ72" s="16">
        <f t="shared" si="29"/>
        <v>9</v>
      </c>
      <c r="AK72" s="17">
        <f t="shared" si="21"/>
        <v>2.5</v>
      </c>
      <c r="AL72" s="18">
        <f t="shared" si="22"/>
        <v>16</v>
      </c>
      <c r="AM72" s="19" t="str">
        <f t="shared" si="23"/>
        <v>J</v>
      </c>
      <c r="AN72" s="20" t="str">
        <f t="shared" si="24"/>
        <v>2</v>
      </c>
      <c r="AO72" s="21" t="str">
        <f t="shared" si="25"/>
        <v>q</v>
      </c>
    </row>
    <row r="73" spans="1:41" ht="18" thickBot="1" thickTop="1">
      <c r="A73" s="34" t="s">
        <v>129</v>
      </c>
      <c r="B73" s="57" t="s">
        <v>132</v>
      </c>
      <c r="C73" s="60" t="str">
        <f t="shared" si="0"/>
        <v>JN18eu</v>
      </c>
      <c r="D73" s="42">
        <f t="shared" si="1"/>
        <v>50.54179260453184</v>
      </c>
      <c r="E73" s="43">
        <f t="shared" si="2"/>
        <v>230.54179260453185</v>
      </c>
      <c r="F73" s="46">
        <f t="shared" si="3"/>
        <v>6464.772018833508</v>
      </c>
      <c r="G73" s="47">
        <f t="shared" si="30"/>
        <v>4017.0230968851074</v>
      </c>
      <c r="H73" s="31">
        <v>48</v>
      </c>
      <c r="I73" s="32">
        <v>52</v>
      </c>
      <c r="J73" s="32">
        <v>0</v>
      </c>
      <c r="K73" s="33" t="s">
        <v>5</v>
      </c>
      <c r="L73" s="31">
        <v>2</v>
      </c>
      <c r="M73" s="32">
        <v>20</v>
      </c>
      <c r="N73" s="32">
        <v>0</v>
      </c>
      <c r="O73" s="33" t="s">
        <v>12</v>
      </c>
      <c r="P73" s="7">
        <f t="shared" si="5"/>
        <v>48.86666666666667</v>
      </c>
      <c r="Q73" s="8">
        <f t="shared" si="6"/>
        <v>2.3333333333333335</v>
      </c>
      <c r="R73" s="9">
        <f t="shared" si="32"/>
        <v>0.8528842278078957</v>
      </c>
      <c r="S73" s="10">
        <f t="shared" si="32"/>
        <v>0.040724349213201026</v>
      </c>
      <c r="T73" s="25">
        <f t="shared" si="8"/>
        <v>0.5278589787141654</v>
      </c>
      <c r="U73" s="25">
        <f t="shared" si="26"/>
        <v>1.0147185714697078</v>
      </c>
      <c r="V73" s="26">
        <f t="shared" si="9"/>
        <v>6464.772018833508</v>
      </c>
      <c r="W73" s="27">
        <f t="shared" si="10"/>
        <v>4017.0230968851074</v>
      </c>
      <c r="X73" s="28">
        <f t="shared" si="11"/>
        <v>0.6355152138281676</v>
      </c>
      <c r="Y73" s="25">
        <f t="shared" si="27"/>
        <v>0.6355152138281676</v>
      </c>
      <c r="Z73" s="29">
        <f t="shared" si="12"/>
        <v>50.54179260453184</v>
      </c>
      <c r="AA73" s="30">
        <f t="shared" si="13"/>
        <v>50.54179260453184</v>
      </c>
      <c r="AB73" s="15">
        <f t="shared" si="14"/>
        <v>138.86666666666667</v>
      </c>
      <c r="AC73" s="16">
        <f t="shared" si="28"/>
        <v>13</v>
      </c>
      <c r="AD73" s="17">
        <f t="shared" si="15"/>
        <v>8</v>
      </c>
      <c r="AE73" s="18">
        <f t="shared" si="16"/>
        <v>20</v>
      </c>
      <c r="AF73" s="19" t="str">
        <f t="shared" si="17"/>
        <v>N</v>
      </c>
      <c r="AG73" s="20" t="str">
        <f t="shared" si="18"/>
        <v>8</v>
      </c>
      <c r="AH73" s="21" t="str">
        <f t="shared" si="19"/>
        <v>u</v>
      </c>
      <c r="AI73" s="22">
        <f t="shared" si="20"/>
        <v>182.33333333333334</v>
      </c>
      <c r="AJ73" s="16">
        <f t="shared" si="29"/>
        <v>9</v>
      </c>
      <c r="AK73" s="17">
        <f t="shared" si="21"/>
        <v>1</v>
      </c>
      <c r="AL73" s="18">
        <f t="shared" si="22"/>
        <v>4</v>
      </c>
      <c r="AM73" s="19" t="str">
        <f t="shared" si="23"/>
        <v>J</v>
      </c>
      <c r="AN73" s="20" t="str">
        <f t="shared" si="24"/>
        <v>1</v>
      </c>
      <c r="AO73" s="21" t="str">
        <f t="shared" si="25"/>
        <v>e</v>
      </c>
    </row>
    <row r="74" spans="1:41" ht="18" thickBot="1" thickTop="1">
      <c r="A74" s="34" t="s">
        <v>133</v>
      </c>
      <c r="B74" s="57" t="s">
        <v>134</v>
      </c>
      <c r="C74" s="60" t="str">
        <f t="shared" si="0"/>
        <v>FK96ff</v>
      </c>
      <c r="D74" s="42">
        <f t="shared" si="1"/>
        <v>135.98761346899656</v>
      </c>
      <c r="E74" s="43">
        <f aca="true" t="shared" si="33" ref="E74:E137">IF(OR(D74="",D74="  N/A  "),D74,MOD(180+D74,360))</f>
        <v>315.9876134689965</v>
      </c>
      <c r="F74" s="46">
        <f t="shared" si="3"/>
        <v>3400.687439454165</v>
      </c>
      <c r="G74" s="47">
        <f aca="true" t="shared" si="34" ref="G74:G137">IF(F74="","",W74)</f>
        <v>2113.0892086801473</v>
      </c>
      <c r="H74" s="31">
        <v>16</v>
      </c>
      <c r="I74" s="32">
        <v>14</v>
      </c>
      <c r="J74" s="32">
        <v>0</v>
      </c>
      <c r="K74" s="33" t="s">
        <v>5</v>
      </c>
      <c r="L74" s="31">
        <v>61</v>
      </c>
      <c r="M74" s="32">
        <v>32</v>
      </c>
      <c r="N74" s="32">
        <v>0</v>
      </c>
      <c r="O74" s="33" t="s">
        <v>7</v>
      </c>
      <c r="P74" s="7">
        <f t="shared" si="5"/>
        <v>16.233333333333334</v>
      </c>
      <c r="Q74" s="8">
        <f t="shared" si="6"/>
        <v>-61.53333333333333</v>
      </c>
      <c r="R74" s="9">
        <f t="shared" si="32"/>
        <v>0.2833251152404129</v>
      </c>
      <c r="S74" s="10">
        <f t="shared" si="32"/>
        <v>-1.073959266393844</v>
      </c>
      <c r="T74" s="25">
        <f aca="true" t="shared" si="35" ref="T74:T137">SIN($R$5)*SIN(R74)+COS($R$5)*COS(R74)*COS(S74-$S$5)</f>
        <v>0.8608919867341471</v>
      </c>
      <c r="U74" s="25">
        <f t="shared" si="26"/>
        <v>0.5337760853012345</v>
      </c>
      <c r="V74" s="26">
        <f aca="true" t="shared" si="36" ref="V74:V137">U74*6371</f>
        <v>3400.687439454165</v>
      </c>
      <c r="W74" s="27">
        <f aca="true" t="shared" si="37" ref="W74:W137">V74*0.62137119223733</f>
        <v>2113.0892086801473</v>
      </c>
      <c r="X74" s="28">
        <f t="shared" si="11"/>
        <v>-0.7191896082901337</v>
      </c>
      <c r="Y74" s="25">
        <f t="shared" si="27"/>
        <v>-0.7191896082901337</v>
      </c>
      <c r="Z74" s="29">
        <f aca="true" t="shared" si="38" ref="Z74:Z137">DEGREES(ACOS(Y74))</f>
        <v>135.98761346899656</v>
      </c>
      <c r="AA74" s="30">
        <f aca="true" t="shared" si="39" ref="AA74:AA137">IF(SIN(S74-$S$5)&lt;0,360-Z74,Z74)</f>
        <v>135.98761346899656</v>
      </c>
      <c r="AB74" s="15">
        <f t="shared" si="14"/>
        <v>106.23333333333333</v>
      </c>
      <c r="AC74" s="16">
        <f t="shared" si="28"/>
        <v>10</v>
      </c>
      <c r="AD74" s="17">
        <f aca="true" t="shared" si="40" ref="AD74:AD137">INT(AB74-(10*AC74))</f>
        <v>6</v>
      </c>
      <c r="AE74" s="18">
        <f aca="true" t="shared" si="41" ref="AE74:AE137">INT(24*(AB74-(10*AC74)-AD74))</f>
        <v>5</v>
      </c>
      <c r="AF74" s="19" t="str">
        <f t="shared" si="17"/>
        <v>K</v>
      </c>
      <c r="AG74" s="20" t="str">
        <f t="shared" si="18"/>
        <v>6</v>
      </c>
      <c r="AH74" s="21" t="str">
        <f t="shared" si="19"/>
        <v>f</v>
      </c>
      <c r="AI74" s="22">
        <f t="shared" si="20"/>
        <v>118.46666666666667</v>
      </c>
      <c r="AJ74" s="16">
        <f t="shared" si="29"/>
        <v>5</v>
      </c>
      <c r="AK74" s="17">
        <f aca="true" t="shared" si="42" ref="AK74:AK137">INT(AI74-(20*AJ74))/2</f>
        <v>9</v>
      </c>
      <c r="AL74" s="18">
        <f aca="true" t="shared" si="43" ref="AL74:AL137">INT((MOD(INT(AI74),2)+(AI74-((20*AJ74)+(2*AK74))))*12)</f>
        <v>5</v>
      </c>
      <c r="AM74" s="19" t="str">
        <f t="shared" si="23"/>
        <v>F</v>
      </c>
      <c r="AN74" s="20" t="str">
        <f t="shared" si="24"/>
        <v>9</v>
      </c>
      <c r="AO74" s="21" t="str">
        <f t="shared" si="25"/>
        <v>f</v>
      </c>
    </row>
    <row r="75" spans="1:41" ht="18" thickBot="1" thickTop="1">
      <c r="A75" s="34" t="s">
        <v>135</v>
      </c>
      <c r="B75" s="57" t="s">
        <v>136</v>
      </c>
      <c r="C75" s="60" t="str">
        <f>IF(D75&lt;&gt;"",AM75&amp;AF75&amp;AN75&amp;AG75&amp;AO75&amp;AH75,"")</f>
        <v>RG37fr</v>
      </c>
      <c r="D75" s="42">
        <f>IF(F75="","",IF(ISERR(AA75),"  N/A  ",AA75))</f>
        <v>264.7803547411635</v>
      </c>
      <c r="E75" s="43">
        <f t="shared" si="33"/>
        <v>84.78035474116348</v>
      </c>
      <c r="F75" s="46">
        <f>IF(H75+I75+J75+L75+M75+N75&gt;0,V75,"")</f>
        <v>13280.351885861919</v>
      </c>
      <c r="G75" s="47">
        <f t="shared" si="34"/>
        <v>8252.028084649293</v>
      </c>
      <c r="H75" s="31">
        <v>22</v>
      </c>
      <c r="I75" s="32">
        <v>16</v>
      </c>
      <c r="J75" s="32">
        <v>0</v>
      </c>
      <c r="K75" s="33" t="s">
        <v>11</v>
      </c>
      <c r="L75" s="31">
        <v>166</v>
      </c>
      <c r="M75" s="32">
        <v>27</v>
      </c>
      <c r="N75" s="32">
        <v>0</v>
      </c>
      <c r="O75" s="33" t="s">
        <v>12</v>
      </c>
      <c r="P75" s="7">
        <f>(H75+(I75/60)+(J75/3600))*IF(K75="N",1,-1)</f>
        <v>-22.266666666666666</v>
      </c>
      <c r="Q75" s="8">
        <f>((L75)+(M75/60)+(N75/3600))*IF(O75="E",1,-1)</f>
        <v>166.45</v>
      </c>
      <c r="R75" s="9">
        <f t="shared" si="32"/>
        <v>-0.38862664677740405</v>
      </c>
      <c r="S75" s="10">
        <f t="shared" si="32"/>
        <v>2.9051005399445615</v>
      </c>
      <c r="T75" s="25">
        <f t="shared" si="35"/>
        <v>-0.49140657788631603</v>
      </c>
      <c r="U75" s="25">
        <f t="shared" si="26"/>
        <v>2.0845003744878228</v>
      </c>
      <c r="V75" s="26">
        <f t="shared" si="36"/>
        <v>13280.351885861919</v>
      </c>
      <c r="W75" s="27">
        <f t="shared" si="37"/>
        <v>8252.028084649293</v>
      </c>
      <c r="X75" s="28">
        <f>(SIN(R75)-SIN($R$5)*T75)/(COS($R$5)*SIN(U75))</f>
        <v>-0.0909740381781222</v>
      </c>
      <c r="Y75" s="25">
        <f t="shared" si="27"/>
        <v>-0.0909740381781222</v>
      </c>
      <c r="Z75" s="29">
        <f t="shared" si="38"/>
        <v>95.21964525883652</v>
      </c>
      <c r="AA75" s="30">
        <f t="shared" si="39"/>
        <v>264.7803547411635</v>
      </c>
      <c r="AB75" s="15">
        <f>90+P75</f>
        <v>67.73333333333333</v>
      </c>
      <c r="AC75" s="16">
        <f t="shared" si="28"/>
        <v>6</v>
      </c>
      <c r="AD75" s="17">
        <f t="shared" si="40"/>
        <v>7</v>
      </c>
      <c r="AE75" s="18">
        <f t="shared" si="41"/>
        <v>17</v>
      </c>
      <c r="AF75" s="19" t="str">
        <f>CHAR(AC75+CODE("A"))</f>
        <v>G</v>
      </c>
      <c r="AG75" s="20" t="str">
        <f>CHAR(AD75+CODE("0"))</f>
        <v>7</v>
      </c>
      <c r="AH75" s="21" t="str">
        <f>CHAR(AE75+CODE("a"))</f>
        <v>r</v>
      </c>
      <c r="AI75" s="22">
        <f>180+Q75</f>
        <v>346.45</v>
      </c>
      <c r="AJ75" s="16">
        <f t="shared" si="29"/>
        <v>17</v>
      </c>
      <c r="AK75" s="17">
        <f t="shared" si="42"/>
        <v>3</v>
      </c>
      <c r="AL75" s="18">
        <f t="shared" si="43"/>
        <v>5</v>
      </c>
      <c r="AM75" s="19" t="str">
        <f>CHAR(AJ75+CODE("A"))</f>
        <v>R</v>
      </c>
      <c r="AN75" s="20" t="str">
        <f>CHAR(AK75+CODE("0"))</f>
        <v>3</v>
      </c>
      <c r="AO75" s="21" t="str">
        <f>CHAR(AL75+CODE("a"))</f>
        <v>f</v>
      </c>
    </row>
    <row r="76" spans="1:41" ht="18" thickBot="1" thickTop="1">
      <c r="A76" s="34" t="s">
        <v>137</v>
      </c>
      <c r="B76" s="57" t="s">
        <v>138</v>
      </c>
      <c r="C76" s="60" t="str">
        <f t="shared" si="0"/>
        <v>BH52fl</v>
      </c>
      <c r="D76" s="42">
        <f t="shared" si="1"/>
        <v>241.39660714456932</v>
      </c>
      <c r="E76" s="43">
        <f t="shared" si="33"/>
        <v>61.396607144569316</v>
      </c>
      <c r="F76" s="46">
        <f t="shared" si="3"/>
        <v>9401.426210972211</v>
      </c>
      <c r="G76" s="47">
        <f t="shared" si="34"/>
        <v>5841.775413443086</v>
      </c>
      <c r="H76" s="31">
        <v>17</v>
      </c>
      <c r="I76" s="32">
        <v>32</v>
      </c>
      <c r="J76" s="32">
        <v>0</v>
      </c>
      <c r="K76" s="33" t="s">
        <v>11</v>
      </c>
      <c r="L76" s="31">
        <v>149</v>
      </c>
      <c r="M76" s="32">
        <v>34</v>
      </c>
      <c r="N76" s="32">
        <v>0</v>
      </c>
      <c r="O76" s="33" t="s">
        <v>7</v>
      </c>
      <c r="P76" s="7">
        <f>(H76+(I76/60)+(J76/3600))*IF(K76="N",1,-1)</f>
        <v>-17.533333333333335</v>
      </c>
      <c r="Q76" s="8">
        <f>((L76)+(M76/60)+(N76/3600))*IF(O76="E",1,-1)</f>
        <v>-149.56666666666666</v>
      </c>
      <c r="R76" s="9">
        <f t="shared" si="32"/>
        <v>-0.30601439551633913</v>
      </c>
      <c r="S76" s="10">
        <f t="shared" si="32"/>
        <v>-2.6104307845661854</v>
      </c>
      <c r="T76" s="25">
        <f t="shared" si="35"/>
        <v>0.09499345000128173</v>
      </c>
      <c r="U76" s="25">
        <f aca="true" t="shared" si="44" ref="U76:U139">ACOS(T76)</f>
        <v>1.475659427244108</v>
      </c>
      <c r="V76" s="26">
        <f t="shared" si="36"/>
        <v>9401.426210972211</v>
      </c>
      <c r="W76" s="27">
        <f t="shared" si="37"/>
        <v>5841.775413443086</v>
      </c>
      <c r="X76" s="28">
        <f>(SIN(R76)-SIN($R$5)*T76)/(COS($R$5)*SIN(U76))</f>
        <v>-0.47874384817866794</v>
      </c>
      <c r="Y76" s="25">
        <f aca="true" t="shared" si="45" ref="Y76:Y139">MIN(1,MAX(-1,X76))</f>
        <v>-0.47874384817866794</v>
      </c>
      <c r="Z76" s="29">
        <f t="shared" si="38"/>
        <v>118.6033928554307</v>
      </c>
      <c r="AA76" s="30">
        <f t="shared" si="39"/>
        <v>241.39660714456932</v>
      </c>
      <c r="AB76" s="15">
        <f>90+P76</f>
        <v>72.46666666666667</v>
      </c>
      <c r="AC76" s="16">
        <f aca="true" t="shared" si="46" ref="AC76:AC139">INT(AB76/10)</f>
        <v>7</v>
      </c>
      <c r="AD76" s="17">
        <f t="shared" si="40"/>
        <v>2</v>
      </c>
      <c r="AE76" s="18">
        <f t="shared" si="41"/>
        <v>11</v>
      </c>
      <c r="AF76" s="19" t="str">
        <f>CHAR(AC76+CODE("A"))</f>
        <v>H</v>
      </c>
      <c r="AG76" s="20" t="str">
        <f>CHAR(AD76+CODE("0"))</f>
        <v>2</v>
      </c>
      <c r="AH76" s="21" t="str">
        <f>CHAR(AE76+CODE("a"))</f>
        <v>l</v>
      </c>
      <c r="AI76" s="22">
        <f>180+Q76</f>
        <v>30.433333333333337</v>
      </c>
      <c r="AJ76" s="16">
        <f aca="true" t="shared" si="47" ref="AJ76:AJ139">INT(AI76/20)</f>
        <v>1</v>
      </c>
      <c r="AK76" s="17">
        <f t="shared" si="42"/>
        <v>5</v>
      </c>
      <c r="AL76" s="18">
        <f t="shared" si="43"/>
        <v>5</v>
      </c>
      <c r="AM76" s="19" t="str">
        <f>CHAR(AJ76+CODE("A"))</f>
        <v>B</v>
      </c>
      <c r="AN76" s="20" t="str">
        <f>CHAR(AK76+CODE("0"))</f>
        <v>5</v>
      </c>
      <c r="AO76" s="21" t="str">
        <f>CHAR(AL76+CODE("a"))</f>
        <v>f</v>
      </c>
    </row>
    <row r="77" spans="1:41" ht="18" thickBot="1" thickTop="1">
      <c r="A77" s="34" t="s">
        <v>139</v>
      </c>
      <c r="B77" s="57" t="s">
        <v>140</v>
      </c>
      <c r="C77" s="60" t="str">
        <f>IF(D77&lt;&gt;"",AM77&amp;AF77&amp;AN77&amp;AG77&amp;AO77&amp;AH77,"")</f>
        <v>GJ34uu</v>
      </c>
      <c r="D77" s="42">
        <f>IF(F77="","",IF(ISERR(AA77),"  N/A  ",AA77))</f>
        <v>133.81609857800103</v>
      </c>
      <c r="E77" s="43">
        <f t="shared" si="33"/>
        <v>313.81609857800106</v>
      </c>
      <c r="F77" s="46">
        <f>IF(H77+I77+J77+L77+M77+N77&gt;0,V77,"")</f>
        <v>5010.429235161407</v>
      </c>
      <c r="G77" s="47">
        <f t="shared" si="34"/>
        <v>3113.3363874730167</v>
      </c>
      <c r="H77" s="31">
        <v>4</v>
      </c>
      <c r="I77" s="32">
        <v>52</v>
      </c>
      <c r="J77" s="32">
        <v>0</v>
      </c>
      <c r="K77" s="33" t="s">
        <v>5</v>
      </c>
      <c r="L77" s="31">
        <v>52</v>
      </c>
      <c r="M77" s="32">
        <v>18</v>
      </c>
      <c r="N77" s="32">
        <v>0</v>
      </c>
      <c r="O77" s="33" t="s">
        <v>7</v>
      </c>
      <c r="P77" s="7">
        <f>(H77+(I77/60)+(J77/3600))*IF(K77="N",1,-1)</f>
        <v>4.866666666666667</v>
      </c>
      <c r="Q77" s="8">
        <f>((L77)+(M77/60)+(N77/3600))*IF(O77="E",1,-1)</f>
        <v>-52.3</v>
      </c>
      <c r="R77" s="9">
        <f t="shared" si="32"/>
        <v>0.08493935693039072</v>
      </c>
      <c r="S77" s="10">
        <f t="shared" si="32"/>
        <v>-0.9128071987930343</v>
      </c>
      <c r="T77" s="25">
        <f t="shared" si="35"/>
        <v>0.7063674862938065</v>
      </c>
      <c r="U77" s="25">
        <f t="shared" si="44"/>
        <v>0.78644313846514</v>
      </c>
      <c r="V77" s="26">
        <f t="shared" si="36"/>
        <v>5010.429235161407</v>
      </c>
      <c r="W77" s="27">
        <f t="shared" si="37"/>
        <v>3113.3363874730167</v>
      </c>
      <c r="X77" s="28">
        <f>(SIN(R77)-SIN($R$5)*T77)/(COS($R$5)*SIN(U77))</f>
        <v>-0.6923459418212246</v>
      </c>
      <c r="Y77" s="25">
        <f t="shared" si="45"/>
        <v>-0.6923459418212246</v>
      </c>
      <c r="Z77" s="29">
        <f t="shared" si="38"/>
        <v>133.81609857800103</v>
      </c>
      <c r="AA77" s="30">
        <f t="shared" si="39"/>
        <v>133.81609857800103</v>
      </c>
      <c r="AB77" s="15">
        <f>90+P77</f>
        <v>94.86666666666667</v>
      </c>
      <c r="AC77" s="16">
        <f t="shared" si="46"/>
        <v>9</v>
      </c>
      <c r="AD77" s="17">
        <f t="shared" si="40"/>
        <v>4</v>
      </c>
      <c r="AE77" s="18">
        <f t="shared" si="41"/>
        <v>20</v>
      </c>
      <c r="AF77" s="19" t="str">
        <f>CHAR(AC77+CODE("A"))</f>
        <v>J</v>
      </c>
      <c r="AG77" s="20" t="str">
        <f>CHAR(AD77+CODE("0"))</f>
        <v>4</v>
      </c>
      <c r="AH77" s="21" t="str">
        <f>CHAR(AE77+CODE("a"))</f>
        <v>u</v>
      </c>
      <c r="AI77" s="22">
        <f>180+Q77</f>
        <v>127.7</v>
      </c>
      <c r="AJ77" s="16">
        <f t="shared" si="47"/>
        <v>6</v>
      </c>
      <c r="AK77" s="17">
        <f t="shared" si="42"/>
        <v>3.5</v>
      </c>
      <c r="AL77" s="18">
        <f t="shared" si="43"/>
        <v>20</v>
      </c>
      <c r="AM77" s="19" t="str">
        <f>CHAR(AJ77+CODE("A"))</f>
        <v>G</v>
      </c>
      <c r="AN77" s="20" t="str">
        <f>CHAR(AK77+CODE("0"))</f>
        <v>3</v>
      </c>
      <c r="AO77" s="21" t="str">
        <f>CHAR(AL77+CODE("a"))</f>
        <v>u</v>
      </c>
    </row>
    <row r="78" spans="1:41" ht="18" thickBot="1" thickTop="1">
      <c r="A78" s="34" t="s">
        <v>141</v>
      </c>
      <c r="B78" s="57" t="s">
        <v>142</v>
      </c>
      <c r="C78" s="60" t="str">
        <f t="shared" si="0"/>
        <v>IO92bm</v>
      </c>
      <c r="D78" s="42">
        <f t="shared" si="1"/>
        <v>47.8674840549224</v>
      </c>
      <c r="E78" s="43">
        <f t="shared" si="33"/>
        <v>227.8674840549224</v>
      </c>
      <c r="F78" s="46">
        <f t="shared" si="3"/>
        <v>6030.916878351543</v>
      </c>
      <c r="G78" s="47">
        <f t="shared" si="34"/>
        <v>3747.4380109855347</v>
      </c>
      <c r="H78" s="31">
        <v>52</v>
      </c>
      <c r="I78" s="32">
        <v>30</v>
      </c>
      <c r="J78" s="32">
        <v>0</v>
      </c>
      <c r="K78" s="33" t="s">
        <v>5</v>
      </c>
      <c r="L78" s="31">
        <v>1</v>
      </c>
      <c r="M78" s="32">
        <v>50</v>
      </c>
      <c r="N78" s="32">
        <v>0</v>
      </c>
      <c r="O78" s="33" t="s">
        <v>7</v>
      </c>
      <c r="P78" s="7">
        <f t="shared" si="5"/>
        <v>52.5</v>
      </c>
      <c r="Q78" s="8">
        <f t="shared" si="6"/>
        <v>-1.8333333333333335</v>
      </c>
      <c r="R78" s="9">
        <f t="shared" si="32"/>
        <v>0.9162978572970231</v>
      </c>
      <c r="S78" s="10">
        <f t="shared" si="32"/>
        <v>-0.03199770295322938</v>
      </c>
      <c r="T78" s="25">
        <f t="shared" si="35"/>
        <v>0.5844289966238918</v>
      </c>
      <c r="U78" s="25">
        <f t="shared" si="44"/>
        <v>0.9466201347279145</v>
      </c>
      <c r="V78" s="26">
        <f t="shared" si="36"/>
        <v>6030.916878351543</v>
      </c>
      <c r="W78" s="27">
        <f t="shared" si="37"/>
        <v>3747.4380109855347</v>
      </c>
      <c r="X78" s="28">
        <f t="shared" si="11"/>
        <v>0.6708475899075867</v>
      </c>
      <c r="Y78" s="25">
        <f t="shared" si="45"/>
        <v>0.6708475899075867</v>
      </c>
      <c r="Z78" s="29">
        <f t="shared" si="38"/>
        <v>47.8674840549224</v>
      </c>
      <c r="AA78" s="30">
        <f t="shared" si="39"/>
        <v>47.8674840549224</v>
      </c>
      <c r="AB78" s="15">
        <f t="shared" si="14"/>
        <v>142.5</v>
      </c>
      <c r="AC78" s="16">
        <f t="shared" si="46"/>
        <v>14</v>
      </c>
      <c r="AD78" s="17">
        <f t="shared" si="40"/>
        <v>2</v>
      </c>
      <c r="AE78" s="18">
        <f t="shared" si="41"/>
        <v>12</v>
      </c>
      <c r="AF78" s="19" t="str">
        <f t="shared" si="17"/>
        <v>O</v>
      </c>
      <c r="AG78" s="20" t="str">
        <f t="shared" si="18"/>
        <v>2</v>
      </c>
      <c r="AH78" s="21" t="str">
        <f t="shared" si="19"/>
        <v>m</v>
      </c>
      <c r="AI78" s="22">
        <f t="shared" si="20"/>
        <v>178.16666666666666</v>
      </c>
      <c r="AJ78" s="16">
        <f t="shared" si="47"/>
        <v>8</v>
      </c>
      <c r="AK78" s="17">
        <f t="shared" si="42"/>
        <v>9</v>
      </c>
      <c r="AL78" s="18">
        <f t="shared" si="43"/>
        <v>1</v>
      </c>
      <c r="AM78" s="19" t="str">
        <f t="shared" si="23"/>
        <v>I</v>
      </c>
      <c r="AN78" s="20" t="str">
        <f t="shared" si="24"/>
        <v>9</v>
      </c>
      <c r="AO78" s="21" t="str">
        <f t="shared" si="25"/>
        <v>b</v>
      </c>
    </row>
    <row r="79" spans="1:41" ht="18" thickBot="1" thickTop="1">
      <c r="A79" s="34" t="s">
        <v>141</v>
      </c>
      <c r="B79" s="57" t="s">
        <v>143</v>
      </c>
      <c r="C79" s="60" t="str">
        <f t="shared" si="0"/>
        <v>IO93ft</v>
      </c>
      <c r="D79" s="42">
        <f t="shared" si="1"/>
        <v>46.29252069434401</v>
      </c>
      <c r="E79" s="43">
        <f t="shared" si="33"/>
        <v>226.292520694344</v>
      </c>
      <c r="F79" s="46">
        <f t="shared" si="3"/>
        <v>5996.1894614463645</v>
      </c>
      <c r="G79" s="47">
        <f t="shared" si="34"/>
        <v>3725.859394539841</v>
      </c>
      <c r="H79" s="31">
        <v>53</v>
      </c>
      <c r="I79" s="32">
        <v>48</v>
      </c>
      <c r="J79" s="32">
        <v>3</v>
      </c>
      <c r="K79" s="33" t="s">
        <v>5</v>
      </c>
      <c r="L79" s="31">
        <v>1</v>
      </c>
      <c r="M79" s="32">
        <v>32</v>
      </c>
      <c r="N79" s="32">
        <v>3</v>
      </c>
      <c r="O79" s="33" t="s">
        <v>7</v>
      </c>
      <c r="P79" s="7">
        <f t="shared" si="5"/>
        <v>53.80083333333333</v>
      </c>
      <c r="Q79" s="8">
        <f t="shared" si="6"/>
        <v>-1.5341666666666665</v>
      </c>
      <c r="R79" s="9">
        <f t="shared" si="32"/>
        <v>0.9390016819833825</v>
      </c>
      <c r="S79" s="10">
        <f t="shared" si="32"/>
        <v>-0.026776259607679667</v>
      </c>
      <c r="T79" s="25">
        <f t="shared" si="35"/>
        <v>0.5888433632460868</v>
      </c>
      <c r="U79" s="25">
        <f t="shared" si="44"/>
        <v>0.9411692766357502</v>
      </c>
      <c r="V79" s="26">
        <f t="shared" si="36"/>
        <v>5996.1894614463645</v>
      </c>
      <c r="W79" s="27">
        <f t="shared" si="37"/>
        <v>3725.859394539841</v>
      </c>
      <c r="X79" s="28">
        <f t="shared" si="11"/>
        <v>0.6909767802437833</v>
      </c>
      <c r="Y79" s="25">
        <f t="shared" si="45"/>
        <v>0.6909767802437833</v>
      </c>
      <c r="Z79" s="29">
        <f t="shared" si="38"/>
        <v>46.29252069434401</v>
      </c>
      <c r="AA79" s="30">
        <f t="shared" si="39"/>
        <v>46.29252069434401</v>
      </c>
      <c r="AB79" s="15">
        <f t="shared" si="14"/>
        <v>143.80083333333334</v>
      </c>
      <c r="AC79" s="16">
        <f t="shared" si="46"/>
        <v>14</v>
      </c>
      <c r="AD79" s="17">
        <f t="shared" si="40"/>
        <v>3</v>
      </c>
      <c r="AE79" s="18">
        <f t="shared" si="41"/>
        <v>19</v>
      </c>
      <c r="AF79" s="19" t="str">
        <f t="shared" si="17"/>
        <v>O</v>
      </c>
      <c r="AG79" s="20" t="str">
        <f t="shared" si="18"/>
        <v>3</v>
      </c>
      <c r="AH79" s="21" t="str">
        <f t="shared" si="19"/>
        <v>t</v>
      </c>
      <c r="AI79" s="22">
        <f t="shared" si="20"/>
        <v>178.46583333333334</v>
      </c>
      <c r="AJ79" s="16">
        <f t="shared" si="47"/>
        <v>8</v>
      </c>
      <c r="AK79" s="17">
        <f t="shared" si="42"/>
        <v>9</v>
      </c>
      <c r="AL79" s="18">
        <f t="shared" si="43"/>
        <v>5</v>
      </c>
      <c r="AM79" s="19" t="str">
        <f t="shared" si="23"/>
        <v>I</v>
      </c>
      <c r="AN79" s="20" t="str">
        <f t="shared" si="24"/>
        <v>9</v>
      </c>
      <c r="AO79" s="21" t="str">
        <f t="shared" si="25"/>
        <v>f</v>
      </c>
    </row>
    <row r="80" spans="1:41" ht="18" thickBot="1" thickTop="1">
      <c r="A80" s="34" t="s">
        <v>141</v>
      </c>
      <c r="B80" s="57" t="s">
        <v>144</v>
      </c>
      <c r="C80" s="60" t="str">
        <f t="shared" si="0"/>
        <v>IO91wm</v>
      </c>
      <c r="D80" s="42">
        <f t="shared" si="1"/>
        <v>48.487661046741344</v>
      </c>
      <c r="E80" s="43">
        <f t="shared" si="33"/>
        <v>228.48766104674135</v>
      </c>
      <c r="F80" s="46">
        <f t="shared" si="3"/>
        <v>6181.185614581398</v>
      </c>
      <c r="G80" s="47">
        <f t="shared" si="34"/>
        <v>3840.8106747726765</v>
      </c>
      <c r="H80" s="31">
        <v>51</v>
      </c>
      <c r="I80" s="32">
        <v>30</v>
      </c>
      <c r="J80" s="32">
        <v>30</v>
      </c>
      <c r="K80" s="33" t="s">
        <v>5</v>
      </c>
      <c r="L80" s="31">
        <v>0</v>
      </c>
      <c r="M80" s="32">
        <v>7</v>
      </c>
      <c r="N80" s="32">
        <v>45</v>
      </c>
      <c r="O80" s="33" t="s">
        <v>7</v>
      </c>
      <c r="P80" s="7">
        <f t="shared" si="5"/>
        <v>51.50833333333333</v>
      </c>
      <c r="Q80" s="8">
        <f t="shared" si="6"/>
        <v>-0.12916666666666668</v>
      </c>
      <c r="R80" s="9">
        <f aca="true" t="shared" si="48" ref="R80:S111">RADIANS(P80)</f>
        <v>0.8989900088814126</v>
      </c>
      <c r="S80" s="10">
        <f t="shared" si="48"/>
        <v>-0.0022543836171593427</v>
      </c>
      <c r="T80" s="25">
        <f t="shared" si="35"/>
        <v>0.565129179809918</v>
      </c>
      <c r="U80" s="25">
        <f t="shared" si="44"/>
        <v>0.97020650048366</v>
      </c>
      <c r="V80" s="26">
        <f t="shared" si="36"/>
        <v>6181.185614581398</v>
      </c>
      <c r="W80" s="27">
        <f t="shared" si="37"/>
        <v>3840.8106747726765</v>
      </c>
      <c r="X80" s="28">
        <f t="shared" si="11"/>
        <v>0.6627813244783511</v>
      </c>
      <c r="Y80" s="25">
        <f t="shared" si="45"/>
        <v>0.6627813244783511</v>
      </c>
      <c r="Z80" s="29">
        <f t="shared" si="38"/>
        <v>48.487661046741344</v>
      </c>
      <c r="AA80" s="30">
        <f t="shared" si="39"/>
        <v>48.487661046741344</v>
      </c>
      <c r="AB80" s="15">
        <f t="shared" si="14"/>
        <v>141.50833333333333</v>
      </c>
      <c r="AC80" s="16">
        <f t="shared" si="46"/>
        <v>14</v>
      </c>
      <c r="AD80" s="17">
        <f t="shared" si="40"/>
        <v>1</v>
      </c>
      <c r="AE80" s="18">
        <f t="shared" si="41"/>
        <v>12</v>
      </c>
      <c r="AF80" s="19" t="str">
        <f t="shared" si="17"/>
        <v>O</v>
      </c>
      <c r="AG80" s="20" t="str">
        <f t="shared" si="18"/>
        <v>1</v>
      </c>
      <c r="AH80" s="21" t="str">
        <f t="shared" si="19"/>
        <v>m</v>
      </c>
      <c r="AI80" s="22">
        <f t="shared" si="20"/>
        <v>179.87083333333334</v>
      </c>
      <c r="AJ80" s="16">
        <f t="shared" si="47"/>
        <v>8</v>
      </c>
      <c r="AK80" s="17">
        <f t="shared" si="42"/>
        <v>9.5</v>
      </c>
      <c r="AL80" s="18">
        <f t="shared" si="43"/>
        <v>22</v>
      </c>
      <c r="AM80" s="19" t="str">
        <f t="shared" si="23"/>
        <v>I</v>
      </c>
      <c r="AN80" s="20" t="str">
        <f t="shared" si="24"/>
        <v>9</v>
      </c>
      <c r="AO80" s="21" t="str">
        <f t="shared" si="25"/>
        <v>w</v>
      </c>
    </row>
    <row r="81" spans="1:41" ht="18" thickBot="1" thickTop="1">
      <c r="A81" s="34" t="s">
        <v>141</v>
      </c>
      <c r="B81" s="57" t="s">
        <v>145</v>
      </c>
      <c r="C81" s="60" t="str">
        <f t="shared" si="0"/>
        <v>IO83vm</v>
      </c>
      <c r="D81" s="42">
        <f t="shared" si="1"/>
        <v>46.82113549730436</v>
      </c>
      <c r="E81" s="43">
        <f t="shared" si="33"/>
        <v>226.82113549730437</v>
      </c>
      <c r="F81" s="46">
        <f t="shared" si="3"/>
        <v>5966.30736479277</v>
      </c>
      <c r="G81" s="47">
        <f t="shared" si="34"/>
        <v>3707.291520515646</v>
      </c>
      <c r="H81" s="31">
        <v>53</v>
      </c>
      <c r="I81" s="32">
        <v>30</v>
      </c>
      <c r="J81" s="32">
        <v>0</v>
      </c>
      <c r="K81" s="33" t="s">
        <v>5</v>
      </c>
      <c r="L81" s="31">
        <v>2</v>
      </c>
      <c r="M81" s="32">
        <v>13</v>
      </c>
      <c r="N81" s="32">
        <v>0</v>
      </c>
      <c r="O81" s="33" t="s">
        <v>7</v>
      </c>
      <c r="P81" s="7">
        <f t="shared" si="5"/>
        <v>53.5</v>
      </c>
      <c r="Q81" s="8">
        <f t="shared" si="6"/>
        <v>-2.216666666666667</v>
      </c>
      <c r="R81" s="9">
        <f t="shared" si="48"/>
        <v>0.9337511498169663</v>
      </c>
      <c r="S81" s="10">
        <f t="shared" si="48"/>
        <v>-0.038688131752540975</v>
      </c>
      <c r="T81" s="25">
        <f t="shared" si="35"/>
        <v>0.5926278188177405</v>
      </c>
      <c r="U81" s="25">
        <f t="shared" si="44"/>
        <v>0.9364789459728097</v>
      </c>
      <c r="V81" s="26">
        <f t="shared" si="36"/>
        <v>5966.30736479277</v>
      </c>
      <c r="W81" s="27">
        <f t="shared" si="37"/>
        <v>3707.291520515646</v>
      </c>
      <c r="X81" s="28">
        <f t="shared" si="11"/>
        <v>0.6842781544842154</v>
      </c>
      <c r="Y81" s="25">
        <f t="shared" si="45"/>
        <v>0.6842781544842154</v>
      </c>
      <c r="Z81" s="29">
        <f t="shared" si="38"/>
        <v>46.82113549730436</v>
      </c>
      <c r="AA81" s="30">
        <f t="shared" si="39"/>
        <v>46.82113549730436</v>
      </c>
      <c r="AB81" s="15">
        <f t="shared" si="14"/>
        <v>143.5</v>
      </c>
      <c r="AC81" s="16">
        <f t="shared" si="46"/>
        <v>14</v>
      </c>
      <c r="AD81" s="17">
        <f t="shared" si="40"/>
        <v>3</v>
      </c>
      <c r="AE81" s="18">
        <f t="shared" si="41"/>
        <v>12</v>
      </c>
      <c r="AF81" s="19" t="str">
        <f t="shared" si="17"/>
        <v>O</v>
      </c>
      <c r="AG81" s="20" t="str">
        <f t="shared" si="18"/>
        <v>3</v>
      </c>
      <c r="AH81" s="21" t="str">
        <f t="shared" si="19"/>
        <v>m</v>
      </c>
      <c r="AI81" s="22">
        <f t="shared" si="20"/>
        <v>177.78333333333333</v>
      </c>
      <c r="AJ81" s="16">
        <f t="shared" si="47"/>
        <v>8</v>
      </c>
      <c r="AK81" s="17">
        <f t="shared" si="42"/>
        <v>8.5</v>
      </c>
      <c r="AL81" s="18">
        <f t="shared" si="43"/>
        <v>21</v>
      </c>
      <c r="AM81" s="19" t="str">
        <f t="shared" si="23"/>
        <v>I</v>
      </c>
      <c r="AN81" s="20" t="str">
        <f t="shared" si="24"/>
        <v>8</v>
      </c>
      <c r="AO81" s="21" t="str">
        <f t="shared" si="25"/>
        <v>v</v>
      </c>
    </row>
    <row r="82" spans="1:41" ht="18" thickBot="1" thickTop="1">
      <c r="A82" s="34" t="s">
        <v>141</v>
      </c>
      <c r="B82" s="57" t="s">
        <v>146</v>
      </c>
      <c r="C82" s="60" t="str">
        <f t="shared" si="0"/>
        <v>IO94ex</v>
      </c>
      <c r="D82" s="42">
        <f t="shared" si="1"/>
        <v>44.9339723566329</v>
      </c>
      <c r="E82" s="43">
        <f t="shared" si="33"/>
        <v>224.9339723566329</v>
      </c>
      <c r="F82" s="46">
        <f t="shared" si="3"/>
        <v>5946.420123144786</v>
      </c>
      <c r="G82" s="47">
        <f t="shared" si="34"/>
        <v>3694.934161462526</v>
      </c>
      <c r="H82" s="31">
        <v>54</v>
      </c>
      <c r="I82" s="32">
        <v>59</v>
      </c>
      <c r="J82" s="32">
        <v>0</v>
      </c>
      <c r="K82" s="33" t="s">
        <v>5</v>
      </c>
      <c r="L82" s="31">
        <v>1</v>
      </c>
      <c r="M82" s="32">
        <v>35</v>
      </c>
      <c r="N82" s="32">
        <v>0</v>
      </c>
      <c r="O82" s="33" t="s">
        <v>7</v>
      </c>
      <c r="P82" s="7">
        <f t="shared" si="5"/>
        <v>54.983333333333334</v>
      </c>
      <c r="Q82" s="8">
        <f t="shared" si="6"/>
        <v>-1.5833333333333335</v>
      </c>
      <c r="R82" s="9">
        <f t="shared" si="48"/>
        <v>0.9596402003882155</v>
      </c>
      <c r="S82" s="10">
        <f t="shared" si="48"/>
        <v>-0.027634379823243554</v>
      </c>
      <c r="T82" s="25">
        <f t="shared" si="35"/>
        <v>0.595139243011138</v>
      </c>
      <c r="U82" s="25">
        <f t="shared" si="44"/>
        <v>0.9333574200509788</v>
      </c>
      <c r="V82" s="26">
        <f t="shared" si="36"/>
        <v>5946.420123144786</v>
      </c>
      <c r="W82" s="27">
        <f t="shared" si="37"/>
        <v>3694.934161462526</v>
      </c>
      <c r="X82" s="28">
        <f t="shared" si="11"/>
        <v>0.7079211811733079</v>
      </c>
      <c r="Y82" s="25">
        <f t="shared" si="45"/>
        <v>0.7079211811733079</v>
      </c>
      <c r="Z82" s="29">
        <f t="shared" si="38"/>
        <v>44.9339723566329</v>
      </c>
      <c r="AA82" s="30">
        <f t="shared" si="39"/>
        <v>44.9339723566329</v>
      </c>
      <c r="AB82" s="15">
        <f t="shared" si="14"/>
        <v>144.98333333333335</v>
      </c>
      <c r="AC82" s="16">
        <f t="shared" si="46"/>
        <v>14</v>
      </c>
      <c r="AD82" s="17">
        <f t="shared" si="40"/>
        <v>4</v>
      </c>
      <c r="AE82" s="18">
        <f t="shared" si="41"/>
        <v>23</v>
      </c>
      <c r="AF82" s="19" t="str">
        <f t="shared" si="17"/>
        <v>O</v>
      </c>
      <c r="AG82" s="20" t="str">
        <f t="shared" si="18"/>
        <v>4</v>
      </c>
      <c r="AH82" s="21" t="str">
        <f t="shared" si="19"/>
        <v>x</v>
      </c>
      <c r="AI82" s="22">
        <f t="shared" si="20"/>
        <v>178.41666666666666</v>
      </c>
      <c r="AJ82" s="16">
        <f t="shared" si="47"/>
        <v>8</v>
      </c>
      <c r="AK82" s="17">
        <f t="shared" si="42"/>
        <v>9</v>
      </c>
      <c r="AL82" s="18">
        <f t="shared" si="43"/>
        <v>4</v>
      </c>
      <c r="AM82" s="19" t="str">
        <f t="shared" si="23"/>
        <v>I</v>
      </c>
      <c r="AN82" s="20" t="str">
        <f t="shared" si="24"/>
        <v>9</v>
      </c>
      <c r="AO82" s="21" t="str">
        <f t="shared" si="25"/>
        <v>e</v>
      </c>
    </row>
    <row r="83" spans="1:41" ht="18" thickBot="1" thickTop="1">
      <c r="A83" s="34" t="s">
        <v>141</v>
      </c>
      <c r="B83" s="57" t="s">
        <v>147</v>
      </c>
      <c r="C83" s="60" t="str">
        <f t="shared" si="0"/>
        <v>JO02pm</v>
      </c>
      <c r="D83" s="42">
        <f t="shared" si="1"/>
        <v>46.961380119214525</v>
      </c>
      <c r="E83" s="43">
        <f t="shared" si="33"/>
        <v>226.96138011921454</v>
      </c>
      <c r="F83" s="46">
        <f t="shared" si="3"/>
        <v>6226.235543499446</v>
      </c>
      <c r="G83" s="47">
        <f t="shared" si="34"/>
        <v>3868.803402814691</v>
      </c>
      <c r="H83" s="31">
        <v>52</v>
      </c>
      <c r="I83" s="32">
        <v>30</v>
      </c>
      <c r="J83" s="32">
        <v>0</v>
      </c>
      <c r="K83" s="33" t="s">
        <v>5</v>
      </c>
      <c r="L83" s="31">
        <v>1</v>
      </c>
      <c r="M83" s="32">
        <v>18</v>
      </c>
      <c r="N83" s="32">
        <v>0</v>
      </c>
      <c r="O83" s="33" t="s">
        <v>12</v>
      </c>
      <c r="P83" s="7">
        <f t="shared" si="5"/>
        <v>52.5</v>
      </c>
      <c r="Q83" s="8">
        <f t="shared" si="6"/>
        <v>1.3</v>
      </c>
      <c r="R83" s="9">
        <f t="shared" si="48"/>
        <v>0.9162978572970231</v>
      </c>
      <c r="S83" s="10">
        <f t="shared" si="48"/>
        <v>0.022689280275926284</v>
      </c>
      <c r="T83" s="25">
        <f t="shared" si="35"/>
        <v>0.5592814318389324</v>
      </c>
      <c r="U83" s="25">
        <f t="shared" si="44"/>
        <v>0.9772775927640003</v>
      </c>
      <c r="V83" s="26">
        <f t="shared" si="36"/>
        <v>6226.235543499446</v>
      </c>
      <c r="W83" s="27">
        <f t="shared" si="37"/>
        <v>3868.803402814691</v>
      </c>
      <c r="X83" s="28">
        <f t="shared" si="11"/>
        <v>0.6824911697275259</v>
      </c>
      <c r="Y83" s="25">
        <f t="shared" si="45"/>
        <v>0.6824911697275259</v>
      </c>
      <c r="Z83" s="29">
        <f t="shared" si="38"/>
        <v>46.961380119214525</v>
      </c>
      <c r="AA83" s="30">
        <f t="shared" si="39"/>
        <v>46.961380119214525</v>
      </c>
      <c r="AB83" s="15">
        <f t="shared" si="14"/>
        <v>142.5</v>
      </c>
      <c r="AC83" s="16">
        <f t="shared" si="46"/>
        <v>14</v>
      </c>
      <c r="AD83" s="17">
        <f t="shared" si="40"/>
        <v>2</v>
      </c>
      <c r="AE83" s="18">
        <f t="shared" si="41"/>
        <v>12</v>
      </c>
      <c r="AF83" s="19" t="str">
        <f t="shared" si="17"/>
        <v>O</v>
      </c>
      <c r="AG83" s="20" t="str">
        <f t="shared" si="18"/>
        <v>2</v>
      </c>
      <c r="AH83" s="21" t="str">
        <f t="shared" si="19"/>
        <v>m</v>
      </c>
      <c r="AI83" s="22">
        <f t="shared" si="20"/>
        <v>181.3</v>
      </c>
      <c r="AJ83" s="16">
        <f t="shared" si="47"/>
        <v>9</v>
      </c>
      <c r="AK83" s="17">
        <f t="shared" si="42"/>
        <v>0.5</v>
      </c>
      <c r="AL83" s="18">
        <f t="shared" si="43"/>
        <v>15</v>
      </c>
      <c r="AM83" s="19" t="str">
        <f t="shared" si="23"/>
        <v>J</v>
      </c>
      <c r="AN83" s="20" t="str">
        <f t="shared" si="24"/>
        <v>0</v>
      </c>
      <c r="AO83" s="21" t="str">
        <f t="shared" si="25"/>
        <v>p</v>
      </c>
    </row>
    <row r="84" spans="1:41" ht="18" thickBot="1" thickTop="1">
      <c r="A84" s="34" t="s">
        <v>141</v>
      </c>
      <c r="B84" s="57" t="s">
        <v>148</v>
      </c>
      <c r="C84" s="60" t="str">
        <f t="shared" si="0"/>
        <v>IO70wj</v>
      </c>
      <c r="D84" s="42">
        <f t="shared" si="1"/>
        <v>50.967517107985906</v>
      </c>
      <c r="E84" s="43">
        <f t="shared" si="33"/>
        <v>230.9675171079859</v>
      </c>
      <c r="F84" s="46">
        <f t="shared" si="3"/>
        <v>5968.874180627326</v>
      </c>
      <c r="G84" s="47">
        <f t="shared" si="34"/>
        <v>3708.886465931017</v>
      </c>
      <c r="H84" s="31">
        <v>50</v>
      </c>
      <c r="I84" s="32">
        <v>23</v>
      </c>
      <c r="J84" s="32">
        <v>0</v>
      </c>
      <c r="K84" s="33" t="s">
        <v>5</v>
      </c>
      <c r="L84" s="31">
        <v>4</v>
      </c>
      <c r="M84" s="32">
        <v>10</v>
      </c>
      <c r="N84" s="32">
        <v>0</v>
      </c>
      <c r="O84" s="33" t="s">
        <v>7</v>
      </c>
      <c r="P84" s="7">
        <f t="shared" si="5"/>
        <v>50.38333333333333</v>
      </c>
      <c r="Q84" s="8">
        <f t="shared" si="6"/>
        <v>-4.166666666666667</v>
      </c>
      <c r="R84" s="9">
        <f t="shared" si="48"/>
        <v>0.8793550547964764</v>
      </c>
      <c r="S84" s="10">
        <f t="shared" si="48"/>
        <v>-0.0727220521664304</v>
      </c>
      <c r="T84" s="25">
        <f t="shared" si="35"/>
        <v>0.5923032518716788</v>
      </c>
      <c r="U84" s="25">
        <f t="shared" si="44"/>
        <v>0.9368818365448636</v>
      </c>
      <c r="V84" s="26">
        <f t="shared" si="36"/>
        <v>5968.874180627326</v>
      </c>
      <c r="W84" s="27">
        <f t="shared" si="37"/>
        <v>3708.886465931017</v>
      </c>
      <c r="X84" s="28">
        <f t="shared" si="11"/>
        <v>0.6297608799050309</v>
      </c>
      <c r="Y84" s="25">
        <f t="shared" si="45"/>
        <v>0.6297608799050309</v>
      </c>
      <c r="Z84" s="29">
        <f t="shared" si="38"/>
        <v>50.967517107985906</v>
      </c>
      <c r="AA84" s="30">
        <f t="shared" si="39"/>
        <v>50.967517107985906</v>
      </c>
      <c r="AB84" s="15">
        <f t="shared" si="14"/>
        <v>140.38333333333333</v>
      </c>
      <c r="AC84" s="16">
        <f t="shared" si="46"/>
        <v>14</v>
      </c>
      <c r="AD84" s="17">
        <f t="shared" si="40"/>
        <v>0</v>
      </c>
      <c r="AE84" s="18">
        <f t="shared" si="41"/>
        <v>9</v>
      </c>
      <c r="AF84" s="19" t="str">
        <f t="shared" si="17"/>
        <v>O</v>
      </c>
      <c r="AG84" s="20" t="str">
        <f t="shared" si="18"/>
        <v>0</v>
      </c>
      <c r="AH84" s="21" t="str">
        <f t="shared" si="19"/>
        <v>j</v>
      </c>
      <c r="AI84" s="22">
        <f t="shared" si="20"/>
        <v>175.83333333333334</v>
      </c>
      <c r="AJ84" s="16">
        <f t="shared" si="47"/>
        <v>8</v>
      </c>
      <c r="AK84" s="17">
        <f t="shared" si="42"/>
        <v>7.5</v>
      </c>
      <c r="AL84" s="18">
        <f t="shared" si="43"/>
        <v>22</v>
      </c>
      <c r="AM84" s="19" t="str">
        <f t="shared" si="23"/>
        <v>I</v>
      </c>
      <c r="AN84" s="20" t="str">
        <f t="shared" si="24"/>
        <v>7</v>
      </c>
      <c r="AO84" s="21" t="str">
        <f t="shared" si="25"/>
        <v>w</v>
      </c>
    </row>
    <row r="85" spans="1:41" ht="18" thickBot="1" thickTop="1">
      <c r="A85" s="34" t="s">
        <v>149</v>
      </c>
      <c r="B85" s="57" t="s">
        <v>150</v>
      </c>
      <c r="C85" s="60" t="str">
        <f t="shared" si="0"/>
        <v>IO74sd</v>
      </c>
      <c r="D85" s="42">
        <f t="shared" si="1"/>
        <v>46.631108719949744</v>
      </c>
      <c r="E85" s="43">
        <f t="shared" si="33"/>
        <v>226.63110871994974</v>
      </c>
      <c r="F85" s="46">
        <f t="shared" si="3"/>
        <v>5801.782417806469</v>
      </c>
      <c r="G85" s="47">
        <f t="shared" si="34"/>
        <v>3605.060458053985</v>
      </c>
      <c r="H85" s="31">
        <v>54</v>
      </c>
      <c r="I85" s="32">
        <v>9</v>
      </c>
      <c r="J85" s="32">
        <v>0</v>
      </c>
      <c r="K85" s="33" t="s">
        <v>5</v>
      </c>
      <c r="L85" s="31">
        <v>4</v>
      </c>
      <c r="M85" s="32">
        <v>29</v>
      </c>
      <c r="N85" s="32">
        <v>0</v>
      </c>
      <c r="O85" s="33" t="s">
        <v>7</v>
      </c>
      <c r="P85" s="7">
        <f t="shared" si="5"/>
        <v>54.15</v>
      </c>
      <c r="Q85" s="8">
        <f t="shared" si="6"/>
        <v>-4.483333333333333</v>
      </c>
      <c r="R85" s="9">
        <f t="shared" si="48"/>
        <v>0.9450957899549294</v>
      </c>
      <c r="S85" s="10">
        <f t="shared" si="48"/>
        <v>-0.07824892813107912</v>
      </c>
      <c r="T85" s="25">
        <f t="shared" si="35"/>
        <v>0.6132285657230845</v>
      </c>
      <c r="U85" s="25">
        <f t="shared" si="44"/>
        <v>0.9106549078333808</v>
      </c>
      <c r="V85" s="26">
        <f t="shared" si="36"/>
        <v>5801.782417806469</v>
      </c>
      <c r="W85" s="27">
        <f t="shared" si="37"/>
        <v>3605.060458053985</v>
      </c>
      <c r="X85" s="28">
        <f t="shared" si="11"/>
        <v>0.6866929161299523</v>
      </c>
      <c r="Y85" s="25">
        <f t="shared" si="45"/>
        <v>0.6866929161299523</v>
      </c>
      <c r="Z85" s="29">
        <f t="shared" si="38"/>
        <v>46.631108719949744</v>
      </c>
      <c r="AA85" s="30">
        <f t="shared" si="39"/>
        <v>46.631108719949744</v>
      </c>
      <c r="AB85" s="15">
        <f t="shared" si="14"/>
        <v>144.15</v>
      </c>
      <c r="AC85" s="16">
        <f t="shared" si="46"/>
        <v>14</v>
      </c>
      <c r="AD85" s="17">
        <f t="shared" si="40"/>
        <v>4</v>
      </c>
      <c r="AE85" s="18">
        <f t="shared" si="41"/>
        <v>3</v>
      </c>
      <c r="AF85" s="19" t="str">
        <f t="shared" si="17"/>
        <v>O</v>
      </c>
      <c r="AG85" s="20" t="str">
        <f t="shared" si="18"/>
        <v>4</v>
      </c>
      <c r="AH85" s="21" t="str">
        <f t="shared" si="19"/>
        <v>d</v>
      </c>
      <c r="AI85" s="22">
        <f t="shared" si="20"/>
        <v>175.51666666666668</v>
      </c>
      <c r="AJ85" s="16">
        <f t="shared" si="47"/>
        <v>8</v>
      </c>
      <c r="AK85" s="17">
        <f t="shared" si="42"/>
        <v>7.5</v>
      </c>
      <c r="AL85" s="18">
        <f t="shared" si="43"/>
        <v>18</v>
      </c>
      <c r="AM85" s="19" t="str">
        <f t="shared" si="23"/>
        <v>I</v>
      </c>
      <c r="AN85" s="20" t="str">
        <f t="shared" si="24"/>
        <v>7</v>
      </c>
      <c r="AO85" s="21" t="str">
        <f t="shared" si="25"/>
        <v>s</v>
      </c>
    </row>
    <row r="86" spans="1:41" ht="18" thickBot="1" thickTop="1">
      <c r="A86" s="34" t="s">
        <v>151</v>
      </c>
      <c r="B86" s="57" t="s">
        <v>152</v>
      </c>
      <c r="C86" s="60" t="str">
        <f>IF(D86&lt;&gt;"",AM86&amp;AF86&amp;AN86&amp;AG86&amp;AO86&amp;AH86,"")</f>
        <v>IO74ao</v>
      </c>
      <c r="D86" s="42">
        <f>IF(F86="","",IF(ISERR(AA86),"  N/A  ",AA86))</f>
        <v>46.43114223014086</v>
      </c>
      <c r="E86" s="43">
        <f t="shared" si="33"/>
        <v>226.43114223014086</v>
      </c>
      <c r="F86" s="46">
        <f>IF(H86+I86+J86+L86+M86+N86&gt;0,V86,"")</f>
        <v>5697.1937103700775</v>
      </c>
      <c r="G86" s="47">
        <f t="shared" si="34"/>
        <v>3540.0720482196725</v>
      </c>
      <c r="H86" s="31">
        <v>54</v>
      </c>
      <c r="I86" s="32">
        <v>35</v>
      </c>
      <c r="J86" s="32">
        <v>47</v>
      </c>
      <c r="K86" s="33" t="s">
        <v>5</v>
      </c>
      <c r="L86" s="31">
        <v>5</v>
      </c>
      <c r="M86" s="32">
        <v>55</v>
      </c>
      <c r="N86" s="32">
        <v>48</v>
      </c>
      <c r="O86" s="33" t="s">
        <v>7</v>
      </c>
      <c r="P86" s="7">
        <f t="shared" si="5"/>
        <v>54.59638888888889</v>
      </c>
      <c r="Q86" s="8">
        <f t="shared" si="6"/>
        <v>-5.930000000000001</v>
      </c>
      <c r="R86" s="9">
        <f t="shared" si="48"/>
        <v>0.9528867458103597</v>
      </c>
      <c r="S86" s="10">
        <f t="shared" si="48"/>
        <v>-0.10349802464326376</v>
      </c>
      <c r="T86" s="25">
        <f t="shared" si="35"/>
        <v>0.6261127364192411</v>
      </c>
      <c r="U86" s="25">
        <f t="shared" si="44"/>
        <v>0.8942385356098066</v>
      </c>
      <c r="V86" s="26">
        <f t="shared" si="36"/>
        <v>5697.1937103700775</v>
      </c>
      <c r="W86" s="27">
        <f t="shared" si="37"/>
        <v>3540.0720482196725</v>
      </c>
      <c r="X86" s="28">
        <f t="shared" si="11"/>
        <v>0.6892258295318758</v>
      </c>
      <c r="Y86" s="25">
        <f t="shared" si="45"/>
        <v>0.6892258295318758</v>
      </c>
      <c r="Z86" s="29">
        <f t="shared" si="38"/>
        <v>46.43114223014086</v>
      </c>
      <c r="AA86" s="30">
        <f t="shared" si="39"/>
        <v>46.43114223014086</v>
      </c>
      <c r="AB86" s="15">
        <f t="shared" si="14"/>
        <v>144.5963888888889</v>
      </c>
      <c r="AC86" s="16">
        <f t="shared" si="46"/>
        <v>14</v>
      </c>
      <c r="AD86" s="17">
        <f t="shared" si="40"/>
        <v>4</v>
      </c>
      <c r="AE86" s="18">
        <f t="shared" si="41"/>
        <v>14</v>
      </c>
      <c r="AF86" s="19" t="str">
        <f t="shared" si="17"/>
        <v>O</v>
      </c>
      <c r="AG86" s="20" t="str">
        <f t="shared" si="18"/>
        <v>4</v>
      </c>
      <c r="AH86" s="21" t="str">
        <f t="shared" si="19"/>
        <v>o</v>
      </c>
      <c r="AI86" s="22">
        <f t="shared" si="20"/>
        <v>174.07</v>
      </c>
      <c r="AJ86" s="16">
        <f t="shared" si="47"/>
        <v>8</v>
      </c>
      <c r="AK86" s="17">
        <f t="shared" si="42"/>
        <v>7</v>
      </c>
      <c r="AL86" s="18">
        <f t="shared" si="43"/>
        <v>0</v>
      </c>
      <c r="AM86" s="19" t="str">
        <f t="shared" si="23"/>
        <v>I</v>
      </c>
      <c r="AN86" s="20" t="str">
        <f t="shared" si="24"/>
        <v>7</v>
      </c>
      <c r="AO86" s="21" t="str">
        <f t="shared" si="25"/>
        <v>a</v>
      </c>
    </row>
    <row r="87" spans="1:41" ht="18" thickBot="1" thickTop="1">
      <c r="A87" s="34" t="s">
        <v>153</v>
      </c>
      <c r="B87" s="57" t="s">
        <v>154</v>
      </c>
      <c r="C87" s="60" t="str">
        <f t="shared" si="0"/>
        <v>IN89we</v>
      </c>
      <c r="D87" s="42">
        <f t="shared" si="1"/>
        <v>51.6721236049916</v>
      </c>
      <c r="E87" s="43">
        <f t="shared" si="33"/>
        <v>231.6721236049916</v>
      </c>
      <c r="F87" s="46">
        <f t="shared" si="3"/>
        <v>6155.672554704785</v>
      </c>
      <c r="G87" s="47">
        <f t="shared" si="34"/>
        <v>3824.957594339523</v>
      </c>
      <c r="H87" s="31">
        <v>49</v>
      </c>
      <c r="I87" s="32">
        <v>12</v>
      </c>
      <c r="J87" s="32">
        <v>0</v>
      </c>
      <c r="K87" s="33" t="s">
        <v>5</v>
      </c>
      <c r="L87" s="31">
        <v>2</v>
      </c>
      <c r="M87" s="32">
        <v>7</v>
      </c>
      <c r="N87" s="32">
        <v>0</v>
      </c>
      <c r="O87" s="33" t="s">
        <v>7</v>
      </c>
      <c r="P87" s="7">
        <f t="shared" si="5"/>
        <v>49.2</v>
      </c>
      <c r="Q87" s="8">
        <f t="shared" si="6"/>
        <v>-2.1166666666666667</v>
      </c>
      <c r="R87" s="9">
        <f t="shared" si="48"/>
        <v>0.8587019919812102</v>
      </c>
      <c r="S87" s="10">
        <f t="shared" si="48"/>
        <v>-0.03694280250054664</v>
      </c>
      <c r="T87" s="25">
        <f t="shared" si="35"/>
        <v>0.5684284124192991</v>
      </c>
      <c r="U87" s="25">
        <f t="shared" si="44"/>
        <v>0.9662019392096666</v>
      </c>
      <c r="V87" s="26">
        <f t="shared" si="36"/>
        <v>6155.672554704785</v>
      </c>
      <c r="W87" s="27">
        <f t="shared" si="37"/>
        <v>3824.957594339523</v>
      </c>
      <c r="X87" s="28">
        <f t="shared" si="11"/>
        <v>0.6201607794987176</v>
      </c>
      <c r="Y87" s="25">
        <f t="shared" si="45"/>
        <v>0.6201607794987176</v>
      </c>
      <c r="Z87" s="29">
        <f t="shared" si="38"/>
        <v>51.6721236049916</v>
      </c>
      <c r="AA87" s="30">
        <f t="shared" si="39"/>
        <v>51.6721236049916</v>
      </c>
      <c r="AB87" s="15">
        <f t="shared" si="14"/>
        <v>139.2</v>
      </c>
      <c r="AC87" s="16">
        <f t="shared" si="46"/>
        <v>13</v>
      </c>
      <c r="AD87" s="17">
        <f t="shared" si="40"/>
        <v>9</v>
      </c>
      <c r="AE87" s="18">
        <f t="shared" si="41"/>
        <v>4</v>
      </c>
      <c r="AF87" s="19" t="str">
        <f t="shared" si="17"/>
        <v>N</v>
      </c>
      <c r="AG87" s="20" t="str">
        <f t="shared" si="18"/>
        <v>9</v>
      </c>
      <c r="AH87" s="21" t="str">
        <f t="shared" si="19"/>
        <v>e</v>
      </c>
      <c r="AI87" s="22">
        <f t="shared" si="20"/>
        <v>177.88333333333333</v>
      </c>
      <c r="AJ87" s="16">
        <f t="shared" si="47"/>
        <v>8</v>
      </c>
      <c r="AK87" s="17">
        <f t="shared" si="42"/>
        <v>8.5</v>
      </c>
      <c r="AL87" s="18">
        <f t="shared" si="43"/>
        <v>22</v>
      </c>
      <c r="AM87" s="19" t="str">
        <f t="shared" si="23"/>
        <v>I</v>
      </c>
      <c r="AN87" s="20" t="str">
        <f t="shared" si="24"/>
        <v>8</v>
      </c>
      <c r="AO87" s="21" t="str">
        <f t="shared" si="25"/>
        <v>w</v>
      </c>
    </row>
    <row r="88" spans="1:41" ht="18" thickBot="1" thickTop="1">
      <c r="A88" s="34" t="s">
        <v>155</v>
      </c>
      <c r="B88" s="57" t="s">
        <v>156</v>
      </c>
      <c r="C88" s="60" t="str">
        <f t="shared" si="0"/>
        <v>IO77vk</v>
      </c>
      <c r="D88" s="42">
        <f t="shared" si="1"/>
        <v>42.580276939718495</v>
      </c>
      <c r="E88" s="43">
        <f t="shared" si="33"/>
        <v>222.5802769397185</v>
      </c>
      <c r="F88" s="46">
        <f t="shared" si="3"/>
        <v>5702.655136702549</v>
      </c>
      <c r="G88" s="47">
        <f t="shared" si="34"/>
        <v>3543.4656212111963</v>
      </c>
      <c r="H88" s="31">
        <v>57</v>
      </c>
      <c r="I88" s="32">
        <v>27</v>
      </c>
      <c r="J88" s="32">
        <v>0</v>
      </c>
      <c r="K88" s="33" t="s">
        <v>5</v>
      </c>
      <c r="L88" s="31">
        <v>4</v>
      </c>
      <c r="M88" s="32">
        <v>15</v>
      </c>
      <c r="N88" s="32">
        <v>0</v>
      </c>
      <c r="O88" s="33" t="s">
        <v>7</v>
      </c>
      <c r="P88" s="7">
        <f t="shared" si="5"/>
        <v>57.45</v>
      </c>
      <c r="Q88" s="8">
        <f t="shared" si="6"/>
        <v>-4.25</v>
      </c>
      <c r="R88" s="9">
        <f t="shared" si="48"/>
        <v>1.0026916552707423</v>
      </c>
      <c r="S88" s="10">
        <f t="shared" si="48"/>
        <v>-0.07417649320975901</v>
      </c>
      <c r="T88" s="25">
        <f t="shared" si="35"/>
        <v>0.6254440946095321</v>
      </c>
      <c r="U88" s="25">
        <f t="shared" si="44"/>
        <v>0.8950957678076517</v>
      </c>
      <c r="V88" s="26">
        <f t="shared" si="36"/>
        <v>5702.655136702549</v>
      </c>
      <c r="W88" s="27">
        <f t="shared" si="37"/>
        <v>3543.4656212111963</v>
      </c>
      <c r="X88" s="28">
        <f t="shared" si="11"/>
        <v>0.7363300461021477</v>
      </c>
      <c r="Y88" s="25">
        <f t="shared" si="45"/>
        <v>0.7363300461021477</v>
      </c>
      <c r="Z88" s="29">
        <f t="shared" si="38"/>
        <v>42.580276939718495</v>
      </c>
      <c r="AA88" s="30">
        <f t="shared" si="39"/>
        <v>42.580276939718495</v>
      </c>
      <c r="AB88" s="15">
        <f t="shared" si="14"/>
        <v>147.45</v>
      </c>
      <c r="AC88" s="16">
        <f t="shared" si="46"/>
        <v>14</v>
      </c>
      <c r="AD88" s="17">
        <f t="shared" si="40"/>
        <v>7</v>
      </c>
      <c r="AE88" s="18">
        <f t="shared" si="41"/>
        <v>10</v>
      </c>
      <c r="AF88" s="19" t="str">
        <f t="shared" si="17"/>
        <v>O</v>
      </c>
      <c r="AG88" s="20" t="str">
        <f t="shared" si="18"/>
        <v>7</v>
      </c>
      <c r="AH88" s="21" t="str">
        <f t="shared" si="19"/>
        <v>k</v>
      </c>
      <c r="AI88" s="22">
        <f t="shared" si="20"/>
        <v>175.75</v>
      </c>
      <c r="AJ88" s="16">
        <f t="shared" si="47"/>
        <v>8</v>
      </c>
      <c r="AK88" s="17">
        <f t="shared" si="42"/>
        <v>7.5</v>
      </c>
      <c r="AL88" s="18">
        <f t="shared" si="43"/>
        <v>21</v>
      </c>
      <c r="AM88" s="19" t="str">
        <f t="shared" si="23"/>
        <v>I</v>
      </c>
      <c r="AN88" s="20" t="str">
        <f t="shared" si="24"/>
        <v>7</v>
      </c>
      <c r="AO88" s="21" t="str">
        <f t="shared" si="25"/>
        <v>v</v>
      </c>
    </row>
    <row r="89" spans="1:41" ht="18" thickBot="1" thickTop="1">
      <c r="A89" s="34" t="s">
        <v>155</v>
      </c>
      <c r="B89" s="57" t="s">
        <v>157</v>
      </c>
      <c r="C89" s="60" t="str">
        <f t="shared" si="0"/>
        <v>IO85jw</v>
      </c>
      <c r="D89" s="42">
        <f t="shared" si="1"/>
        <v>44.17954229353537</v>
      </c>
      <c r="E89" s="43">
        <f t="shared" si="33"/>
        <v>224.17954229353538</v>
      </c>
      <c r="F89" s="46">
        <f t="shared" si="3"/>
        <v>5813.462638337807</v>
      </c>
      <c r="G89" s="47">
        <f t="shared" si="34"/>
        <v>3612.318210611137</v>
      </c>
      <c r="H89" s="31">
        <v>55</v>
      </c>
      <c r="I89" s="32">
        <v>57</v>
      </c>
      <c r="J89" s="32">
        <v>0</v>
      </c>
      <c r="K89" s="33" t="s">
        <v>5</v>
      </c>
      <c r="L89" s="31">
        <v>3</v>
      </c>
      <c r="M89" s="32">
        <v>13</v>
      </c>
      <c r="N89" s="32">
        <v>0</v>
      </c>
      <c r="O89" s="33" t="s">
        <v>7</v>
      </c>
      <c r="P89" s="7">
        <f t="shared" si="5"/>
        <v>55.95</v>
      </c>
      <c r="Q89" s="8">
        <f t="shared" si="6"/>
        <v>-3.216666666666667</v>
      </c>
      <c r="R89" s="9">
        <f t="shared" si="48"/>
        <v>0.9765117164908275</v>
      </c>
      <c r="S89" s="10">
        <f t="shared" si="48"/>
        <v>-0.05614142427248427</v>
      </c>
      <c r="T89" s="25">
        <f t="shared" si="35"/>
        <v>0.6117793691670997</v>
      </c>
      <c r="U89" s="25">
        <f t="shared" si="44"/>
        <v>0.9124882496213793</v>
      </c>
      <c r="V89" s="26">
        <f t="shared" si="36"/>
        <v>5813.462638337807</v>
      </c>
      <c r="W89" s="27">
        <f t="shared" si="37"/>
        <v>3612.318210611137</v>
      </c>
      <c r="X89" s="28">
        <f t="shared" si="11"/>
        <v>0.7171594877688509</v>
      </c>
      <c r="Y89" s="25">
        <f t="shared" si="45"/>
        <v>0.7171594877688509</v>
      </c>
      <c r="Z89" s="29">
        <f t="shared" si="38"/>
        <v>44.17954229353537</v>
      </c>
      <c r="AA89" s="30">
        <f t="shared" si="39"/>
        <v>44.17954229353537</v>
      </c>
      <c r="AB89" s="15">
        <f t="shared" si="14"/>
        <v>145.95</v>
      </c>
      <c r="AC89" s="16">
        <f t="shared" si="46"/>
        <v>14</v>
      </c>
      <c r="AD89" s="17">
        <f t="shared" si="40"/>
        <v>5</v>
      </c>
      <c r="AE89" s="18">
        <f t="shared" si="41"/>
        <v>22</v>
      </c>
      <c r="AF89" s="19" t="str">
        <f t="shared" si="17"/>
        <v>O</v>
      </c>
      <c r="AG89" s="20" t="str">
        <f t="shared" si="18"/>
        <v>5</v>
      </c>
      <c r="AH89" s="21" t="str">
        <f t="shared" si="19"/>
        <v>w</v>
      </c>
      <c r="AI89" s="22">
        <f t="shared" si="20"/>
        <v>176.78333333333333</v>
      </c>
      <c r="AJ89" s="16">
        <f t="shared" si="47"/>
        <v>8</v>
      </c>
      <c r="AK89" s="17">
        <f t="shared" si="42"/>
        <v>8</v>
      </c>
      <c r="AL89" s="18">
        <f t="shared" si="43"/>
        <v>9</v>
      </c>
      <c r="AM89" s="19" t="str">
        <f t="shared" si="23"/>
        <v>I</v>
      </c>
      <c r="AN89" s="20" t="str">
        <f t="shared" si="24"/>
        <v>8</v>
      </c>
      <c r="AO89" s="21" t="str">
        <f t="shared" si="25"/>
        <v>j</v>
      </c>
    </row>
    <row r="90" spans="1:41" ht="18" thickBot="1" thickTop="1">
      <c r="A90" s="34" t="s">
        <v>155</v>
      </c>
      <c r="B90" s="57" t="s">
        <v>158</v>
      </c>
      <c r="C90" s="60" t="str">
        <f t="shared" si="0"/>
        <v>IP90kd</v>
      </c>
      <c r="D90" s="42">
        <f t="shared" si="1"/>
        <v>38.69246524449561</v>
      </c>
      <c r="E90" s="43">
        <f t="shared" si="33"/>
        <v>218.69246524449562</v>
      </c>
      <c r="F90" s="46">
        <f t="shared" si="3"/>
        <v>5786.358667053932</v>
      </c>
      <c r="G90" s="47">
        <f t="shared" si="34"/>
        <v>3595.4765836601086</v>
      </c>
      <c r="H90" s="31">
        <v>60</v>
      </c>
      <c r="I90" s="32">
        <v>9</v>
      </c>
      <c r="J90" s="32">
        <v>0</v>
      </c>
      <c r="K90" s="33" t="s">
        <v>5</v>
      </c>
      <c r="L90" s="31">
        <v>1</v>
      </c>
      <c r="M90" s="32">
        <v>9</v>
      </c>
      <c r="N90" s="32">
        <v>0</v>
      </c>
      <c r="O90" s="33" t="s">
        <v>7</v>
      </c>
      <c r="P90" s="7">
        <f t="shared" si="5"/>
        <v>60.15</v>
      </c>
      <c r="Q90" s="8">
        <f t="shared" si="6"/>
        <v>-1.15</v>
      </c>
      <c r="R90" s="9">
        <f t="shared" si="48"/>
        <v>1.0498155450745892</v>
      </c>
      <c r="S90" s="10">
        <f t="shared" si="48"/>
        <v>-0.02007128639793479</v>
      </c>
      <c r="T90" s="25">
        <f t="shared" si="35"/>
        <v>0.6151390734917516</v>
      </c>
      <c r="U90" s="25">
        <f t="shared" si="44"/>
        <v>0.9082339769351643</v>
      </c>
      <c r="V90" s="26">
        <f t="shared" si="36"/>
        <v>5786.358667053932</v>
      </c>
      <c r="W90" s="27">
        <f t="shared" si="37"/>
        <v>3595.4765836601086</v>
      </c>
      <c r="X90" s="28">
        <f t="shared" si="11"/>
        <v>0.7805126239330108</v>
      </c>
      <c r="Y90" s="25">
        <f t="shared" si="45"/>
        <v>0.7805126239330108</v>
      </c>
      <c r="Z90" s="29">
        <f t="shared" si="38"/>
        <v>38.69246524449561</v>
      </c>
      <c r="AA90" s="30">
        <f t="shared" si="39"/>
        <v>38.69246524449561</v>
      </c>
      <c r="AB90" s="15">
        <f t="shared" si="14"/>
        <v>150.15</v>
      </c>
      <c r="AC90" s="16">
        <f t="shared" si="46"/>
        <v>15</v>
      </c>
      <c r="AD90" s="17">
        <f t="shared" si="40"/>
        <v>0</v>
      </c>
      <c r="AE90" s="18">
        <f t="shared" si="41"/>
        <v>3</v>
      </c>
      <c r="AF90" s="19" t="str">
        <f t="shared" si="17"/>
        <v>P</v>
      </c>
      <c r="AG90" s="20" t="str">
        <f t="shared" si="18"/>
        <v>0</v>
      </c>
      <c r="AH90" s="21" t="str">
        <f t="shared" si="19"/>
        <v>d</v>
      </c>
      <c r="AI90" s="22">
        <f t="shared" si="20"/>
        <v>178.85</v>
      </c>
      <c r="AJ90" s="16">
        <f t="shared" si="47"/>
        <v>8</v>
      </c>
      <c r="AK90" s="17">
        <f t="shared" si="42"/>
        <v>9</v>
      </c>
      <c r="AL90" s="18">
        <f t="shared" si="43"/>
        <v>10</v>
      </c>
      <c r="AM90" s="19" t="str">
        <f t="shared" si="23"/>
        <v>I</v>
      </c>
      <c r="AN90" s="20" t="str">
        <f t="shared" si="24"/>
        <v>9</v>
      </c>
      <c r="AO90" s="21" t="str">
        <f t="shared" si="25"/>
        <v>k</v>
      </c>
    </row>
    <row r="91" spans="1:41" ht="18" thickBot="1" thickTop="1">
      <c r="A91" s="34" t="s">
        <v>159</v>
      </c>
      <c r="B91" s="57" t="s">
        <v>160</v>
      </c>
      <c r="C91" s="60" t="str">
        <f t="shared" si="0"/>
        <v>IO81jm</v>
      </c>
      <c r="D91" s="42">
        <f t="shared" si="1"/>
        <v>49.406028713671766</v>
      </c>
      <c r="E91" s="43">
        <f t="shared" si="33"/>
        <v>229.40602871367176</v>
      </c>
      <c r="F91" s="46">
        <f t="shared" si="3"/>
        <v>5984.421707339979</v>
      </c>
      <c r="G91" s="47">
        <f t="shared" si="34"/>
        <v>3718.5472511408</v>
      </c>
      <c r="H91" s="31">
        <v>51</v>
      </c>
      <c r="I91" s="32">
        <v>30</v>
      </c>
      <c r="J91" s="32">
        <v>0</v>
      </c>
      <c r="K91" s="33" t="s">
        <v>5</v>
      </c>
      <c r="L91" s="31">
        <v>3</v>
      </c>
      <c r="M91" s="32">
        <v>13</v>
      </c>
      <c r="N91" s="32">
        <v>0</v>
      </c>
      <c r="O91" s="33" t="s">
        <v>7</v>
      </c>
      <c r="P91" s="7">
        <f t="shared" si="5"/>
        <v>51.5</v>
      </c>
      <c r="Q91" s="8">
        <f t="shared" si="6"/>
        <v>-3.216666666666667</v>
      </c>
      <c r="R91" s="9">
        <f t="shared" si="48"/>
        <v>0.8988445647770797</v>
      </c>
      <c r="S91" s="10">
        <f t="shared" si="48"/>
        <v>-0.05614142427248427</v>
      </c>
      <c r="T91" s="25">
        <f t="shared" si="35"/>
        <v>0.5903352560479006</v>
      </c>
      <c r="U91" s="25">
        <f t="shared" si="44"/>
        <v>0.9393221954700955</v>
      </c>
      <c r="V91" s="26">
        <f t="shared" si="36"/>
        <v>5984.421707339979</v>
      </c>
      <c r="W91" s="27">
        <f t="shared" si="37"/>
        <v>3718.5472511408</v>
      </c>
      <c r="X91" s="28">
        <f t="shared" si="11"/>
        <v>0.6506943224507389</v>
      </c>
      <c r="Y91" s="25">
        <f t="shared" si="45"/>
        <v>0.6506943224507389</v>
      </c>
      <c r="Z91" s="29">
        <f t="shared" si="38"/>
        <v>49.406028713671766</v>
      </c>
      <c r="AA91" s="30">
        <f t="shared" si="39"/>
        <v>49.406028713671766</v>
      </c>
      <c r="AB91" s="15">
        <f t="shared" si="14"/>
        <v>141.5</v>
      </c>
      <c r="AC91" s="16">
        <f t="shared" si="46"/>
        <v>14</v>
      </c>
      <c r="AD91" s="17">
        <f t="shared" si="40"/>
        <v>1</v>
      </c>
      <c r="AE91" s="18">
        <f t="shared" si="41"/>
        <v>12</v>
      </c>
      <c r="AF91" s="19" t="str">
        <f t="shared" si="17"/>
        <v>O</v>
      </c>
      <c r="AG91" s="20" t="str">
        <f t="shared" si="18"/>
        <v>1</v>
      </c>
      <c r="AH91" s="21" t="str">
        <f t="shared" si="19"/>
        <v>m</v>
      </c>
      <c r="AI91" s="22">
        <f t="shared" si="20"/>
        <v>176.78333333333333</v>
      </c>
      <c r="AJ91" s="16">
        <f t="shared" si="47"/>
        <v>8</v>
      </c>
      <c r="AK91" s="17">
        <f t="shared" si="42"/>
        <v>8</v>
      </c>
      <c r="AL91" s="18">
        <f t="shared" si="43"/>
        <v>9</v>
      </c>
      <c r="AM91" s="19" t="str">
        <f t="shared" si="23"/>
        <v>I</v>
      </c>
      <c r="AN91" s="20" t="str">
        <f t="shared" si="24"/>
        <v>8</v>
      </c>
      <c r="AO91" s="21" t="str">
        <f t="shared" si="25"/>
        <v>j</v>
      </c>
    </row>
    <row r="92" spans="1:41" ht="18" thickBot="1" thickTop="1">
      <c r="A92" s="34" t="s">
        <v>161</v>
      </c>
      <c r="B92" s="57" t="s">
        <v>162</v>
      </c>
      <c r="C92" s="60" t="str">
        <f t="shared" si="0"/>
        <v>JN97nm</v>
      </c>
      <c r="D92" s="42">
        <f t="shared" si="1"/>
        <v>45.27161269841411</v>
      </c>
      <c r="E92" s="43">
        <f t="shared" si="33"/>
        <v>225.27161269841412</v>
      </c>
      <c r="F92" s="46">
        <f t="shared" si="3"/>
        <v>7598.924285118348</v>
      </c>
      <c r="G92" s="47">
        <f t="shared" si="34"/>
        <v>4721.752642765188</v>
      </c>
      <c r="H92" s="31">
        <v>47</v>
      </c>
      <c r="I92" s="32">
        <v>30</v>
      </c>
      <c r="J92" s="32">
        <v>0</v>
      </c>
      <c r="K92" s="33" t="s">
        <v>5</v>
      </c>
      <c r="L92" s="31">
        <v>19</v>
      </c>
      <c r="M92" s="32">
        <v>5</v>
      </c>
      <c r="N92" s="32">
        <v>0</v>
      </c>
      <c r="O92" s="33" t="s">
        <v>12</v>
      </c>
      <c r="P92" s="7">
        <f t="shared" si="5"/>
        <v>47.5</v>
      </c>
      <c r="Q92" s="8">
        <f t="shared" si="6"/>
        <v>19.083333333333332</v>
      </c>
      <c r="R92" s="9">
        <f t="shared" si="48"/>
        <v>0.8290313946973066</v>
      </c>
      <c r="S92" s="10">
        <f t="shared" si="48"/>
        <v>0.3330669989222512</v>
      </c>
      <c r="T92" s="25">
        <f t="shared" si="35"/>
        <v>0.36911799581542526</v>
      </c>
      <c r="U92" s="25">
        <f t="shared" si="44"/>
        <v>1.1927365068463895</v>
      </c>
      <c r="V92" s="26">
        <f t="shared" si="36"/>
        <v>7598.924285118348</v>
      </c>
      <c r="W92" s="27">
        <f t="shared" si="37"/>
        <v>4721.752642765188</v>
      </c>
      <c r="X92" s="28">
        <f t="shared" si="11"/>
        <v>0.7037467833985649</v>
      </c>
      <c r="Y92" s="25">
        <f t="shared" si="45"/>
        <v>0.7037467833985649</v>
      </c>
      <c r="Z92" s="29">
        <f t="shared" si="38"/>
        <v>45.27161269841411</v>
      </c>
      <c r="AA92" s="30">
        <f t="shared" si="39"/>
        <v>45.27161269841411</v>
      </c>
      <c r="AB92" s="15">
        <f t="shared" si="14"/>
        <v>137.5</v>
      </c>
      <c r="AC92" s="16">
        <f t="shared" si="46"/>
        <v>13</v>
      </c>
      <c r="AD92" s="17">
        <f t="shared" si="40"/>
        <v>7</v>
      </c>
      <c r="AE92" s="18">
        <f t="shared" si="41"/>
        <v>12</v>
      </c>
      <c r="AF92" s="19" t="str">
        <f t="shared" si="17"/>
        <v>N</v>
      </c>
      <c r="AG92" s="20" t="str">
        <f t="shared" si="18"/>
        <v>7</v>
      </c>
      <c r="AH92" s="21" t="str">
        <f t="shared" si="19"/>
        <v>m</v>
      </c>
      <c r="AI92" s="22">
        <f t="shared" si="20"/>
        <v>199.08333333333334</v>
      </c>
      <c r="AJ92" s="16">
        <f t="shared" si="47"/>
        <v>9</v>
      </c>
      <c r="AK92" s="17">
        <f t="shared" si="42"/>
        <v>9.5</v>
      </c>
      <c r="AL92" s="18">
        <f t="shared" si="43"/>
        <v>13</v>
      </c>
      <c r="AM92" s="19" t="str">
        <f t="shared" si="23"/>
        <v>J</v>
      </c>
      <c r="AN92" s="20" t="str">
        <f t="shared" si="24"/>
        <v>9</v>
      </c>
      <c r="AO92" s="21" t="str">
        <f t="shared" si="25"/>
        <v>n</v>
      </c>
    </row>
    <row r="93" spans="1:41" ht="18" thickBot="1" thickTop="1">
      <c r="A93" s="34" t="s">
        <v>163</v>
      </c>
      <c r="B93" s="57" t="s">
        <v>164</v>
      </c>
      <c r="C93" s="60" t="str">
        <f t="shared" si="0"/>
        <v>FI09rs</v>
      </c>
      <c r="D93" s="42">
        <f t="shared" si="1"/>
        <v>172.950455243321</v>
      </c>
      <c r="E93" s="43">
        <f t="shared" si="33"/>
        <v>352.950455243321</v>
      </c>
      <c r="F93" s="46">
        <f t="shared" si="3"/>
        <v>4542.111713055445</v>
      </c>
      <c r="G93" s="47">
        <f t="shared" si="34"/>
        <v>2822.337370416403</v>
      </c>
      <c r="H93" s="31">
        <v>0</v>
      </c>
      <c r="I93" s="32">
        <v>13</v>
      </c>
      <c r="J93" s="32">
        <v>0</v>
      </c>
      <c r="K93" s="33" t="s">
        <v>11</v>
      </c>
      <c r="L93" s="31">
        <v>78</v>
      </c>
      <c r="M93" s="32">
        <v>32</v>
      </c>
      <c r="N93" s="32">
        <v>0</v>
      </c>
      <c r="O93" s="33" t="s">
        <v>7</v>
      </c>
      <c r="P93" s="7">
        <f t="shared" si="5"/>
        <v>-0.21666666666666667</v>
      </c>
      <c r="Q93" s="8">
        <f t="shared" si="6"/>
        <v>-78.53333333333333</v>
      </c>
      <c r="R93" s="9">
        <f t="shared" si="48"/>
        <v>-0.0037815467126543806</v>
      </c>
      <c r="S93" s="10">
        <f t="shared" si="48"/>
        <v>-1.3706652392328802</v>
      </c>
      <c r="T93" s="25">
        <f t="shared" si="35"/>
        <v>0.756445189939042</v>
      </c>
      <c r="U93" s="25">
        <f t="shared" si="44"/>
        <v>0.7129354438950627</v>
      </c>
      <c r="V93" s="26">
        <f t="shared" si="36"/>
        <v>4542.111713055445</v>
      </c>
      <c r="W93" s="27">
        <f t="shared" si="37"/>
        <v>2822.337370416403</v>
      </c>
      <c r="X93" s="28">
        <f t="shared" si="11"/>
        <v>-0.9924403978189147</v>
      </c>
      <c r="Y93" s="25">
        <f t="shared" si="45"/>
        <v>-0.9924403978189147</v>
      </c>
      <c r="Z93" s="29">
        <f t="shared" si="38"/>
        <v>172.950455243321</v>
      </c>
      <c r="AA93" s="30">
        <f t="shared" si="39"/>
        <v>172.950455243321</v>
      </c>
      <c r="AB93" s="15">
        <f t="shared" si="14"/>
        <v>89.78333333333333</v>
      </c>
      <c r="AC93" s="16">
        <f t="shared" si="46"/>
        <v>8</v>
      </c>
      <c r="AD93" s="17">
        <f t="shared" si="40"/>
        <v>9</v>
      </c>
      <c r="AE93" s="18">
        <f t="shared" si="41"/>
        <v>18</v>
      </c>
      <c r="AF93" s="19" t="str">
        <f t="shared" si="17"/>
        <v>I</v>
      </c>
      <c r="AG93" s="20" t="str">
        <f t="shared" si="18"/>
        <v>9</v>
      </c>
      <c r="AH93" s="21" t="str">
        <f t="shared" si="19"/>
        <v>s</v>
      </c>
      <c r="AI93" s="22">
        <f t="shared" si="20"/>
        <v>101.46666666666667</v>
      </c>
      <c r="AJ93" s="16">
        <f t="shared" si="47"/>
        <v>5</v>
      </c>
      <c r="AK93" s="17">
        <f t="shared" si="42"/>
        <v>0.5</v>
      </c>
      <c r="AL93" s="18">
        <f t="shared" si="43"/>
        <v>17</v>
      </c>
      <c r="AM93" s="19" t="str">
        <f t="shared" si="23"/>
        <v>F</v>
      </c>
      <c r="AN93" s="20" t="str">
        <f t="shared" si="24"/>
        <v>0</v>
      </c>
      <c r="AO93" s="21" t="str">
        <f t="shared" si="25"/>
        <v>r</v>
      </c>
    </row>
    <row r="94" spans="1:41" ht="18" thickBot="1" thickTop="1">
      <c r="A94" s="34" t="s">
        <v>165</v>
      </c>
      <c r="B94" s="57" t="s">
        <v>166</v>
      </c>
      <c r="C94" s="60" t="str">
        <f t="shared" si="0"/>
        <v>EI59gd</v>
      </c>
      <c r="D94" s="42">
        <f t="shared" si="1"/>
        <v>189.51600159731072</v>
      </c>
      <c r="E94" s="43">
        <f t="shared" si="33"/>
        <v>9.51600159731072</v>
      </c>
      <c r="F94" s="46">
        <f t="shared" si="3"/>
        <v>4634.798653509655</v>
      </c>
      <c r="G94" s="47">
        <f t="shared" si="34"/>
        <v>2879.930365111266</v>
      </c>
      <c r="H94" s="31">
        <v>0</v>
      </c>
      <c r="I94" s="32">
        <v>52</v>
      </c>
      <c r="J94" s="32">
        <v>0</v>
      </c>
      <c r="K94" s="33" t="s">
        <v>11</v>
      </c>
      <c r="L94" s="31">
        <v>89</v>
      </c>
      <c r="M94" s="32">
        <v>27</v>
      </c>
      <c r="N94" s="32">
        <v>0</v>
      </c>
      <c r="O94" s="33" t="s">
        <v>7</v>
      </c>
      <c r="P94" s="7">
        <f t="shared" si="5"/>
        <v>-0.8666666666666667</v>
      </c>
      <c r="Q94" s="8">
        <f t="shared" si="6"/>
        <v>-89.45</v>
      </c>
      <c r="R94" s="9">
        <f t="shared" si="48"/>
        <v>-0.015126186850617522</v>
      </c>
      <c r="S94" s="10">
        <f t="shared" si="48"/>
        <v>-1.561197015908928</v>
      </c>
      <c r="T94" s="25">
        <f t="shared" si="35"/>
        <v>0.7468500854184781</v>
      </c>
      <c r="U94" s="25">
        <f t="shared" si="44"/>
        <v>0.7274837001270845</v>
      </c>
      <c r="V94" s="26">
        <f t="shared" si="36"/>
        <v>4634.798653509655</v>
      </c>
      <c r="W94" s="27">
        <f t="shared" si="37"/>
        <v>2879.930365111266</v>
      </c>
      <c r="X94" s="28">
        <f t="shared" si="11"/>
        <v>-0.9862394684862924</v>
      </c>
      <c r="Y94" s="25">
        <f t="shared" si="45"/>
        <v>-0.9862394684862924</v>
      </c>
      <c r="Z94" s="29">
        <f t="shared" si="38"/>
        <v>170.48399840268928</v>
      </c>
      <c r="AA94" s="30">
        <f t="shared" si="39"/>
        <v>189.51600159731072</v>
      </c>
      <c r="AB94" s="15">
        <f t="shared" si="14"/>
        <v>89.13333333333334</v>
      </c>
      <c r="AC94" s="16">
        <f t="shared" si="46"/>
        <v>8</v>
      </c>
      <c r="AD94" s="17">
        <f t="shared" si="40"/>
        <v>9</v>
      </c>
      <c r="AE94" s="18">
        <f t="shared" si="41"/>
        <v>3</v>
      </c>
      <c r="AF94" s="19" t="str">
        <f t="shared" si="17"/>
        <v>I</v>
      </c>
      <c r="AG94" s="20" t="str">
        <f t="shared" si="18"/>
        <v>9</v>
      </c>
      <c r="AH94" s="21" t="str">
        <f t="shared" si="19"/>
        <v>d</v>
      </c>
      <c r="AI94" s="22">
        <f t="shared" si="20"/>
        <v>90.55</v>
      </c>
      <c r="AJ94" s="16">
        <f t="shared" si="47"/>
        <v>4</v>
      </c>
      <c r="AK94" s="17">
        <f t="shared" si="42"/>
        <v>5</v>
      </c>
      <c r="AL94" s="18">
        <f t="shared" si="43"/>
        <v>6</v>
      </c>
      <c r="AM94" s="19" t="str">
        <f t="shared" si="23"/>
        <v>E</v>
      </c>
      <c r="AN94" s="20" t="str">
        <f t="shared" si="24"/>
        <v>5</v>
      </c>
      <c r="AO94" s="21" t="str">
        <f t="shared" si="25"/>
        <v>g</v>
      </c>
    </row>
    <row r="95" spans="1:41" ht="18" thickBot="1" thickTop="1">
      <c r="A95" s="34" t="s">
        <v>167</v>
      </c>
      <c r="B95" s="57" t="s">
        <v>168</v>
      </c>
      <c r="C95" s="60" t="str">
        <f>IF(D95&lt;&gt;"",AM95&amp;AF95&amp;AN95&amp;AG95&amp;AO95&amp;AH95,"")</f>
        <v>FK58bl</v>
      </c>
      <c r="D95" s="42">
        <f>IF(F95="","",IF(ISERR(AA95),"  N/A  ",AA95))</f>
        <v>148.6988908276857</v>
      </c>
      <c r="E95" s="43">
        <f t="shared" si="33"/>
        <v>328.69889082768566</v>
      </c>
      <c r="F95" s="46">
        <f>IF(H95+I95+J95+L95+M95+N95&gt;0,V95,"")</f>
        <v>2747.5816802103473</v>
      </c>
      <c r="G95" s="47">
        <f t="shared" si="34"/>
        <v>1707.2681044017497</v>
      </c>
      <c r="H95" s="31">
        <v>18</v>
      </c>
      <c r="I95" s="32">
        <v>29</v>
      </c>
      <c r="J95" s="32">
        <v>0</v>
      </c>
      <c r="K95" s="33" t="s">
        <v>5</v>
      </c>
      <c r="L95" s="31">
        <v>69</v>
      </c>
      <c r="M95" s="32">
        <v>54</v>
      </c>
      <c r="N95" s="32">
        <v>0</v>
      </c>
      <c r="O95" s="33" t="s">
        <v>7</v>
      </c>
      <c r="P95" s="7">
        <f t="shared" si="5"/>
        <v>18.483333333333334</v>
      </c>
      <c r="Q95" s="8">
        <f t="shared" si="6"/>
        <v>-69.9</v>
      </c>
      <c r="R95" s="9">
        <f t="shared" si="48"/>
        <v>0.3225950234102853</v>
      </c>
      <c r="S95" s="10">
        <f t="shared" si="48"/>
        <v>-1.2199851471440364</v>
      </c>
      <c r="T95" s="25">
        <f t="shared" si="35"/>
        <v>0.908438181916361</v>
      </c>
      <c r="U95" s="25">
        <f t="shared" si="44"/>
        <v>0.4312638016340209</v>
      </c>
      <c r="V95" s="26">
        <f t="shared" si="36"/>
        <v>2747.5816802103473</v>
      </c>
      <c r="W95" s="27">
        <f t="shared" si="37"/>
        <v>1707.2681044017497</v>
      </c>
      <c r="X95" s="28">
        <f t="shared" si="11"/>
        <v>-0.8544487727534673</v>
      </c>
      <c r="Y95" s="25">
        <f t="shared" si="45"/>
        <v>-0.8544487727534673</v>
      </c>
      <c r="Z95" s="29">
        <f t="shared" si="38"/>
        <v>148.6988908276857</v>
      </c>
      <c r="AA95" s="30">
        <f t="shared" si="39"/>
        <v>148.6988908276857</v>
      </c>
      <c r="AB95" s="15">
        <f t="shared" si="14"/>
        <v>108.48333333333333</v>
      </c>
      <c r="AC95" s="16">
        <f t="shared" si="46"/>
        <v>10</v>
      </c>
      <c r="AD95" s="17">
        <f t="shared" si="40"/>
        <v>8</v>
      </c>
      <c r="AE95" s="18">
        <f t="shared" si="41"/>
        <v>11</v>
      </c>
      <c r="AF95" s="19" t="str">
        <f t="shared" si="17"/>
        <v>K</v>
      </c>
      <c r="AG95" s="20" t="str">
        <f t="shared" si="18"/>
        <v>8</v>
      </c>
      <c r="AH95" s="21" t="str">
        <f t="shared" si="19"/>
        <v>l</v>
      </c>
      <c r="AI95" s="22">
        <f t="shared" si="20"/>
        <v>110.1</v>
      </c>
      <c r="AJ95" s="16">
        <f t="shared" si="47"/>
        <v>5</v>
      </c>
      <c r="AK95" s="17">
        <f t="shared" si="42"/>
        <v>5</v>
      </c>
      <c r="AL95" s="18">
        <f t="shared" si="43"/>
        <v>1</v>
      </c>
      <c r="AM95" s="19" t="str">
        <f t="shared" si="23"/>
        <v>F</v>
      </c>
      <c r="AN95" s="20" t="str">
        <f t="shared" si="24"/>
        <v>5</v>
      </c>
      <c r="AO95" s="21" t="str">
        <f t="shared" si="25"/>
        <v>b</v>
      </c>
    </row>
    <row r="96" spans="1:41" ht="18" thickBot="1" thickTop="1">
      <c r="A96" s="34" t="s">
        <v>169</v>
      </c>
      <c r="B96" s="57" t="s">
        <v>170</v>
      </c>
      <c r="C96" s="60" t="str">
        <f t="shared" si="0"/>
        <v>FK60ll</v>
      </c>
      <c r="D96" s="42">
        <f t="shared" si="1"/>
        <v>150.09236266001827</v>
      </c>
      <c r="E96" s="43">
        <f t="shared" si="33"/>
        <v>330.09236266001824</v>
      </c>
      <c r="F96" s="46">
        <f t="shared" si="3"/>
        <v>3687.8887702614925</v>
      </c>
      <c r="G96" s="47">
        <f t="shared" si="34"/>
        <v>2291.5478420160443</v>
      </c>
      <c r="H96" s="31">
        <v>10</v>
      </c>
      <c r="I96" s="32">
        <v>28</v>
      </c>
      <c r="J96" s="32">
        <v>0</v>
      </c>
      <c r="K96" s="33" t="s">
        <v>5</v>
      </c>
      <c r="L96" s="31">
        <v>67</v>
      </c>
      <c r="M96" s="32">
        <v>2</v>
      </c>
      <c r="N96" s="32">
        <v>0</v>
      </c>
      <c r="O96" s="33" t="s">
        <v>7</v>
      </c>
      <c r="P96" s="7">
        <f t="shared" si="5"/>
        <v>10.466666666666667</v>
      </c>
      <c r="Q96" s="8">
        <f t="shared" si="6"/>
        <v>-67.03333333333333</v>
      </c>
      <c r="R96" s="9">
        <f t="shared" si="48"/>
        <v>0.18267779504207315</v>
      </c>
      <c r="S96" s="10">
        <f t="shared" si="48"/>
        <v>-1.1699523752535321</v>
      </c>
      <c r="T96" s="25">
        <f t="shared" si="35"/>
        <v>0.8370892827315894</v>
      </c>
      <c r="U96" s="25">
        <f t="shared" si="44"/>
        <v>0.5788555596078312</v>
      </c>
      <c r="V96" s="26">
        <f t="shared" si="36"/>
        <v>3687.8887702614925</v>
      </c>
      <c r="W96" s="27">
        <f t="shared" si="37"/>
        <v>2291.5478420160443</v>
      </c>
      <c r="X96" s="28">
        <f t="shared" si="11"/>
        <v>-0.8668302944492374</v>
      </c>
      <c r="Y96" s="25">
        <f t="shared" si="45"/>
        <v>-0.8668302944492374</v>
      </c>
      <c r="Z96" s="29">
        <f t="shared" si="38"/>
        <v>150.09236266001827</v>
      </c>
      <c r="AA96" s="30">
        <f t="shared" si="39"/>
        <v>150.09236266001827</v>
      </c>
      <c r="AB96" s="15">
        <f t="shared" si="14"/>
        <v>100.46666666666667</v>
      </c>
      <c r="AC96" s="16">
        <f t="shared" si="46"/>
        <v>10</v>
      </c>
      <c r="AD96" s="17">
        <f t="shared" si="40"/>
        <v>0</v>
      </c>
      <c r="AE96" s="18">
        <f t="shared" si="41"/>
        <v>11</v>
      </c>
      <c r="AF96" s="19" t="str">
        <f t="shared" si="17"/>
        <v>K</v>
      </c>
      <c r="AG96" s="20" t="str">
        <f t="shared" si="18"/>
        <v>0</v>
      </c>
      <c r="AH96" s="21" t="str">
        <f t="shared" si="19"/>
        <v>l</v>
      </c>
      <c r="AI96" s="22">
        <f t="shared" si="20"/>
        <v>112.96666666666667</v>
      </c>
      <c r="AJ96" s="16">
        <f t="shared" si="47"/>
        <v>5</v>
      </c>
      <c r="AK96" s="17">
        <f t="shared" si="42"/>
        <v>6</v>
      </c>
      <c r="AL96" s="18">
        <f t="shared" si="43"/>
        <v>11</v>
      </c>
      <c r="AM96" s="19" t="str">
        <f t="shared" si="23"/>
        <v>F</v>
      </c>
      <c r="AN96" s="20" t="str">
        <f t="shared" si="24"/>
        <v>6</v>
      </c>
      <c r="AO96" s="21" t="str">
        <f t="shared" si="25"/>
        <v>l</v>
      </c>
    </row>
    <row r="97" spans="1:41" ht="18" thickBot="1" thickTop="1">
      <c r="A97" s="34" t="s">
        <v>169</v>
      </c>
      <c r="B97" s="57" t="s">
        <v>171</v>
      </c>
      <c r="C97" s="60" t="str">
        <f t="shared" si="0"/>
        <v>FJ24vm</v>
      </c>
      <c r="D97" s="42">
        <f t="shared" si="1"/>
        <v>165.08885796121223</v>
      </c>
      <c r="E97" s="43">
        <f t="shared" si="33"/>
        <v>345.0888579612122</v>
      </c>
      <c r="F97" s="46">
        <f t="shared" si="3"/>
        <v>4087.9647404711222</v>
      </c>
      <c r="G97" s="47">
        <f t="shared" si="34"/>
        <v>2540.1435246107085</v>
      </c>
      <c r="H97" s="31">
        <v>4</v>
      </c>
      <c r="I97" s="32">
        <v>32</v>
      </c>
      <c r="J97" s="32">
        <v>0</v>
      </c>
      <c r="K97" s="33" t="s">
        <v>5</v>
      </c>
      <c r="L97" s="31">
        <v>74</v>
      </c>
      <c r="M97" s="32">
        <v>15</v>
      </c>
      <c r="N97" s="32">
        <v>0</v>
      </c>
      <c r="O97" s="33" t="s">
        <v>7</v>
      </c>
      <c r="P97" s="7">
        <f>(H97+(I97/60)+(J97/3600))*IF(K97="N",1,-1)</f>
        <v>4.533333333333333</v>
      </c>
      <c r="Q97" s="8">
        <f>((L97)+(M97/60)+(N97/3600))*IF(O97="E",1,-1)</f>
        <v>-74.25</v>
      </c>
      <c r="R97" s="9">
        <f t="shared" si="48"/>
        <v>0.07912159275707627</v>
      </c>
      <c r="S97" s="10">
        <f t="shared" si="48"/>
        <v>-1.2959069696057897</v>
      </c>
      <c r="T97" s="25">
        <f t="shared" si="35"/>
        <v>0.801108111198068</v>
      </c>
      <c r="U97" s="25">
        <f t="shared" si="44"/>
        <v>0.6416519762158409</v>
      </c>
      <c r="V97" s="26">
        <f t="shared" si="36"/>
        <v>4087.9647404711222</v>
      </c>
      <c r="W97" s="27">
        <f t="shared" si="37"/>
        <v>2540.1435246107085</v>
      </c>
      <c r="X97" s="28">
        <f>(SIN(R97)-SIN($R$5)*T97)/(COS($R$5)*SIN(U97))</f>
        <v>-0.9663260576529998</v>
      </c>
      <c r="Y97" s="25">
        <f t="shared" si="45"/>
        <v>-0.9663260576529998</v>
      </c>
      <c r="Z97" s="29">
        <f t="shared" si="38"/>
        <v>165.08885796121223</v>
      </c>
      <c r="AA97" s="30">
        <f t="shared" si="39"/>
        <v>165.08885796121223</v>
      </c>
      <c r="AB97" s="15">
        <f>90+P97</f>
        <v>94.53333333333333</v>
      </c>
      <c r="AC97" s="16">
        <f t="shared" si="46"/>
        <v>9</v>
      </c>
      <c r="AD97" s="17">
        <f t="shared" si="40"/>
        <v>4</v>
      </c>
      <c r="AE97" s="18">
        <f t="shared" si="41"/>
        <v>12</v>
      </c>
      <c r="AF97" s="19" t="str">
        <f>CHAR(AC97+CODE("A"))</f>
        <v>J</v>
      </c>
      <c r="AG97" s="20" t="str">
        <f>CHAR(AD97+CODE("0"))</f>
        <v>4</v>
      </c>
      <c r="AH97" s="21" t="str">
        <f>CHAR(AE97+CODE("a"))</f>
        <v>m</v>
      </c>
      <c r="AI97" s="22">
        <f>180+Q97</f>
        <v>105.75</v>
      </c>
      <c r="AJ97" s="16">
        <f t="shared" si="47"/>
        <v>5</v>
      </c>
      <c r="AK97" s="17">
        <f t="shared" si="42"/>
        <v>2.5</v>
      </c>
      <c r="AL97" s="18">
        <f t="shared" si="43"/>
        <v>21</v>
      </c>
      <c r="AM97" s="19" t="str">
        <f>CHAR(AJ97+CODE("A"))</f>
        <v>F</v>
      </c>
      <c r="AN97" s="20" t="str">
        <f>CHAR(AK97+CODE("0"))</f>
        <v>2</v>
      </c>
      <c r="AO97" s="21" t="str">
        <f>CHAR(AL97+CODE("a"))</f>
        <v>v</v>
      </c>
    </row>
    <row r="98" spans="1:41" ht="18" thickBot="1" thickTop="1">
      <c r="A98" s="34" t="s">
        <v>172</v>
      </c>
      <c r="B98" s="57" t="s">
        <v>173</v>
      </c>
      <c r="C98" s="60" t="str">
        <f t="shared" si="0"/>
        <v>PM37mm</v>
      </c>
      <c r="D98" s="42">
        <f t="shared" si="1"/>
        <v>336.32098929294517</v>
      </c>
      <c r="E98" s="43">
        <f t="shared" si="33"/>
        <v>156.32098929294511</v>
      </c>
      <c r="F98" s="46">
        <f t="shared" si="3"/>
        <v>10823.33363538094</v>
      </c>
      <c r="G98" s="47">
        <f t="shared" si="34"/>
        <v>6725.30772499905</v>
      </c>
      <c r="H98" s="31">
        <v>37</v>
      </c>
      <c r="I98" s="32">
        <v>30</v>
      </c>
      <c r="J98" s="32">
        <v>0</v>
      </c>
      <c r="K98" s="33" t="s">
        <v>5</v>
      </c>
      <c r="L98" s="31">
        <v>127</v>
      </c>
      <c r="M98" s="32">
        <v>0</v>
      </c>
      <c r="N98" s="32">
        <v>0</v>
      </c>
      <c r="O98" s="33" t="s">
        <v>12</v>
      </c>
      <c r="P98" s="7">
        <f t="shared" si="5"/>
        <v>37.5</v>
      </c>
      <c r="Q98" s="8">
        <f t="shared" si="6"/>
        <v>127</v>
      </c>
      <c r="R98" s="9">
        <f t="shared" si="48"/>
        <v>0.6544984694978736</v>
      </c>
      <c r="S98" s="10">
        <f t="shared" si="48"/>
        <v>2.2165681500327987</v>
      </c>
      <c r="T98" s="25">
        <f t="shared" si="35"/>
        <v>-0.12769781219763765</v>
      </c>
      <c r="U98" s="25">
        <f t="shared" si="44"/>
        <v>1.6988437663445206</v>
      </c>
      <c r="V98" s="26">
        <f t="shared" si="36"/>
        <v>10823.33363538094</v>
      </c>
      <c r="W98" s="27">
        <f t="shared" si="37"/>
        <v>6725.30772499905</v>
      </c>
      <c r="X98" s="28">
        <f t="shared" si="11"/>
        <v>0.9158097783368809</v>
      </c>
      <c r="Y98" s="25">
        <f t="shared" si="45"/>
        <v>0.9158097783368809</v>
      </c>
      <c r="Z98" s="29">
        <f t="shared" si="38"/>
        <v>23.679010707054804</v>
      </c>
      <c r="AA98" s="30">
        <f t="shared" si="39"/>
        <v>336.32098929294517</v>
      </c>
      <c r="AB98" s="15">
        <f t="shared" si="14"/>
        <v>127.5</v>
      </c>
      <c r="AC98" s="16">
        <f t="shared" si="46"/>
        <v>12</v>
      </c>
      <c r="AD98" s="17">
        <f t="shared" si="40"/>
        <v>7</v>
      </c>
      <c r="AE98" s="18">
        <f t="shared" si="41"/>
        <v>12</v>
      </c>
      <c r="AF98" s="19" t="str">
        <f t="shared" si="17"/>
        <v>M</v>
      </c>
      <c r="AG98" s="20" t="str">
        <f t="shared" si="18"/>
        <v>7</v>
      </c>
      <c r="AH98" s="21" t="str">
        <f t="shared" si="19"/>
        <v>m</v>
      </c>
      <c r="AI98" s="22">
        <f t="shared" si="20"/>
        <v>307</v>
      </c>
      <c r="AJ98" s="16">
        <f t="shared" si="47"/>
        <v>15</v>
      </c>
      <c r="AK98" s="17">
        <f t="shared" si="42"/>
        <v>3.5</v>
      </c>
      <c r="AL98" s="18">
        <f t="shared" si="43"/>
        <v>12</v>
      </c>
      <c r="AM98" s="19" t="str">
        <f t="shared" si="23"/>
        <v>P</v>
      </c>
      <c r="AN98" s="20" t="str">
        <f t="shared" si="24"/>
        <v>3</v>
      </c>
      <c r="AO98" s="21" t="str">
        <f t="shared" si="25"/>
        <v>m</v>
      </c>
    </row>
    <row r="99" spans="1:41" ht="18" thickBot="1" thickTop="1">
      <c r="A99" s="34" t="s">
        <v>174</v>
      </c>
      <c r="B99" s="57" t="s">
        <v>175</v>
      </c>
      <c r="C99" s="60" t="str">
        <f>IF(D99&lt;&gt;"",AM99&amp;AF99&amp;AN99&amp;AG99&amp;AO99&amp;AH99,"")</f>
        <v>FJ08fx</v>
      </c>
      <c r="D99" s="42">
        <f>IF(F99="","",IF(ISERR(AA99),"  N/A  ",AA99))</f>
        <v>173.19653308143117</v>
      </c>
      <c r="E99" s="43">
        <f t="shared" si="33"/>
        <v>353.1965330814312</v>
      </c>
      <c r="F99" s="46">
        <f>IF(H99+I99+J99+L99+M99+N99&gt;0,V99,"")</f>
        <v>3515.108876987618</v>
      </c>
      <c r="G99" s="47">
        <f t="shared" si="34"/>
        <v>2184.187393737818</v>
      </c>
      <c r="H99" s="31">
        <v>8</v>
      </c>
      <c r="I99" s="32">
        <v>58</v>
      </c>
      <c r="J99" s="32">
        <v>0</v>
      </c>
      <c r="K99" s="33" t="s">
        <v>5</v>
      </c>
      <c r="L99" s="31">
        <v>79</v>
      </c>
      <c r="M99" s="32">
        <v>32</v>
      </c>
      <c r="N99" s="32">
        <v>0</v>
      </c>
      <c r="O99" s="33" t="s">
        <v>7</v>
      </c>
      <c r="P99" s="7">
        <f t="shared" si="5"/>
        <v>8.966666666666667</v>
      </c>
      <c r="Q99" s="8">
        <f t="shared" si="6"/>
        <v>-79.53333333333333</v>
      </c>
      <c r="R99" s="9">
        <f t="shared" si="48"/>
        <v>0.15649785626215823</v>
      </c>
      <c r="S99" s="10">
        <f t="shared" si="48"/>
        <v>-1.3881185317528233</v>
      </c>
      <c r="T99" s="25">
        <f t="shared" si="35"/>
        <v>0.8516159498631197</v>
      </c>
      <c r="U99" s="25">
        <f t="shared" si="44"/>
        <v>0.5517358149407656</v>
      </c>
      <c r="V99" s="26">
        <f t="shared" si="36"/>
        <v>3515.108876987618</v>
      </c>
      <c r="W99" s="27">
        <f t="shared" si="37"/>
        <v>2184.187393737818</v>
      </c>
      <c r="X99" s="28">
        <f t="shared" si="11"/>
        <v>-0.9929583417659815</v>
      </c>
      <c r="Y99" s="25">
        <f t="shared" si="45"/>
        <v>-0.9929583417659815</v>
      </c>
      <c r="Z99" s="29">
        <f t="shared" si="38"/>
        <v>173.19653308143117</v>
      </c>
      <c r="AA99" s="30">
        <f t="shared" si="39"/>
        <v>173.19653308143117</v>
      </c>
      <c r="AB99" s="15">
        <f t="shared" si="14"/>
        <v>98.96666666666667</v>
      </c>
      <c r="AC99" s="16">
        <f t="shared" si="46"/>
        <v>9</v>
      </c>
      <c r="AD99" s="17">
        <f t="shared" si="40"/>
        <v>8</v>
      </c>
      <c r="AE99" s="18">
        <f t="shared" si="41"/>
        <v>23</v>
      </c>
      <c r="AF99" s="19" t="str">
        <f t="shared" si="17"/>
        <v>J</v>
      </c>
      <c r="AG99" s="20" t="str">
        <f t="shared" si="18"/>
        <v>8</v>
      </c>
      <c r="AH99" s="21" t="str">
        <f t="shared" si="19"/>
        <v>x</v>
      </c>
      <c r="AI99" s="22">
        <f t="shared" si="20"/>
        <v>100.46666666666667</v>
      </c>
      <c r="AJ99" s="16">
        <f t="shared" si="47"/>
        <v>5</v>
      </c>
      <c r="AK99" s="17">
        <f t="shared" si="42"/>
        <v>0</v>
      </c>
      <c r="AL99" s="18">
        <f t="shared" si="43"/>
        <v>5</v>
      </c>
      <c r="AM99" s="19" t="str">
        <f t="shared" si="23"/>
        <v>F</v>
      </c>
      <c r="AN99" s="20" t="str">
        <f t="shared" si="24"/>
        <v>0</v>
      </c>
      <c r="AO99" s="21" t="str">
        <f t="shared" si="25"/>
        <v>f</v>
      </c>
    </row>
    <row r="100" spans="1:41" ht="18" thickBot="1" thickTop="1">
      <c r="A100" s="34" t="s">
        <v>176</v>
      </c>
      <c r="B100" s="57" t="s">
        <v>177</v>
      </c>
      <c r="C100" s="60" t="str">
        <f t="shared" si="0"/>
        <v>OK03gs</v>
      </c>
      <c r="D100" s="42">
        <f t="shared" si="1"/>
        <v>355.64630038712573</v>
      </c>
      <c r="E100" s="43">
        <f t="shared" si="33"/>
        <v>175.64630038712573</v>
      </c>
      <c r="F100" s="46">
        <f t="shared" si="3"/>
        <v>13980.420591662554</v>
      </c>
      <c r="G100" s="47">
        <f t="shared" si="34"/>
        <v>8687.030611020678</v>
      </c>
      <c r="H100" s="31">
        <v>13</v>
      </c>
      <c r="I100" s="32">
        <v>45</v>
      </c>
      <c r="J100" s="32">
        <v>0</v>
      </c>
      <c r="K100" s="33" t="s">
        <v>5</v>
      </c>
      <c r="L100" s="31">
        <v>100</v>
      </c>
      <c r="M100" s="32">
        <v>30</v>
      </c>
      <c r="N100" s="32">
        <v>0</v>
      </c>
      <c r="O100" s="33" t="s">
        <v>12</v>
      </c>
      <c r="P100" s="7">
        <f t="shared" si="5"/>
        <v>13.75</v>
      </c>
      <c r="Q100" s="8">
        <f t="shared" si="6"/>
        <v>100.5</v>
      </c>
      <c r="R100" s="9">
        <f t="shared" si="48"/>
        <v>0.2399827721492203</v>
      </c>
      <c r="S100" s="10">
        <f t="shared" si="48"/>
        <v>1.7540558982543013</v>
      </c>
      <c r="T100" s="25">
        <f t="shared" si="35"/>
        <v>-0.5839513611075479</v>
      </c>
      <c r="U100" s="25">
        <f t="shared" si="44"/>
        <v>2.1943840200380715</v>
      </c>
      <c r="V100" s="26">
        <f t="shared" si="36"/>
        <v>13980.420591662554</v>
      </c>
      <c r="W100" s="27">
        <f t="shared" si="37"/>
        <v>8687.030611020678</v>
      </c>
      <c r="X100" s="28">
        <f t="shared" si="11"/>
        <v>0.9971144228760539</v>
      </c>
      <c r="Y100" s="25">
        <f t="shared" si="45"/>
        <v>0.9971144228760539</v>
      </c>
      <c r="Z100" s="29">
        <f t="shared" si="38"/>
        <v>4.353699612874279</v>
      </c>
      <c r="AA100" s="30">
        <f t="shared" si="39"/>
        <v>355.64630038712573</v>
      </c>
      <c r="AB100" s="15">
        <f t="shared" si="14"/>
        <v>103.75</v>
      </c>
      <c r="AC100" s="16">
        <f t="shared" si="46"/>
        <v>10</v>
      </c>
      <c r="AD100" s="17">
        <f t="shared" si="40"/>
        <v>3</v>
      </c>
      <c r="AE100" s="18">
        <f t="shared" si="41"/>
        <v>18</v>
      </c>
      <c r="AF100" s="19" t="str">
        <f t="shared" si="17"/>
        <v>K</v>
      </c>
      <c r="AG100" s="20" t="str">
        <f t="shared" si="18"/>
        <v>3</v>
      </c>
      <c r="AH100" s="21" t="str">
        <f t="shared" si="19"/>
        <v>s</v>
      </c>
      <c r="AI100" s="22">
        <f t="shared" si="20"/>
        <v>280.5</v>
      </c>
      <c r="AJ100" s="16">
        <f t="shared" si="47"/>
        <v>14</v>
      </c>
      <c r="AK100" s="17">
        <f t="shared" si="42"/>
        <v>0</v>
      </c>
      <c r="AL100" s="18">
        <f t="shared" si="43"/>
        <v>6</v>
      </c>
      <c r="AM100" s="19" t="str">
        <f t="shared" si="23"/>
        <v>O</v>
      </c>
      <c r="AN100" s="20" t="str">
        <f t="shared" si="24"/>
        <v>0</v>
      </c>
      <c r="AO100" s="21" t="str">
        <f t="shared" si="25"/>
        <v>g</v>
      </c>
    </row>
    <row r="101" spans="1:41" ht="18" thickBot="1" thickTop="1">
      <c r="A101" s="34" t="s">
        <v>178</v>
      </c>
      <c r="B101" s="57" t="s">
        <v>179</v>
      </c>
      <c r="C101" s="60" t="str">
        <f t="shared" si="0"/>
        <v>KL91vl</v>
      </c>
      <c r="D101" s="42">
        <f t="shared" si="1"/>
        <v>52.18631034469638</v>
      </c>
      <c r="E101" s="43">
        <f t="shared" si="33"/>
        <v>232.18631034469638</v>
      </c>
      <c r="F101" s="46">
        <f t="shared" si="3"/>
        <v>10949.102549444611</v>
      </c>
      <c r="G101" s="47">
        <f t="shared" si="34"/>
        <v>6803.456905077187</v>
      </c>
      <c r="H101" s="31">
        <v>21</v>
      </c>
      <c r="I101" s="32">
        <v>29</v>
      </c>
      <c r="J101" s="32">
        <v>0</v>
      </c>
      <c r="K101" s="33" t="s">
        <v>5</v>
      </c>
      <c r="L101" s="31">
        <v>39</v>
      </c>
      <c r="M101" s="32">
        <v>45</v>
      </c>
      <c r="N101" s="32">
        <v>0</v>
      </c>
      <c r="O101" s="33" t="s">
        <v>12</v>
      </c>
      <c r="P101" s="7">
        <f t="shared" si="5"/>
        <v>21.483333333333334</v>
      </c>
      <c r="Q101" s="8">
        <f t="shared" si="6"/>
        <v>39.75</v>
      </c>
      <c r="R101" s="9">
        <f t="shared" si="48"/>
        <v>0.37495490097011513</v>
      </c>
      <c r="S101" s="10">
        <f t="shared" si="48"/>
        <v>0.693768377667746</v>
      </c>
      <c r="T101" s="25">
        <f t="shared" si="35"/>
        <v>-0.14725088702034445</v>
      </c>
      <c r="U101" s="25">
        <f t="shared" si="44"/>
        <v>1.7185846098641675</v>
      </c>
      <c r="V101" s="26">
        <f t="shared" si="36"/>
        <v>10949.102549444611</v>
      </c>
      <c r="W101" s="27">
        <f t="shared" si="37"/>
        <v>6803.456905077187</v>
      </c>
      <c r="X101" s="28">
        <f t="shared" si="11"/>
        <v>0.6130958275448278</v>
      </c>
      <c r="Y101" s="25">
        <f t="shared" si="45"/>
        <v>0.6130958275448278</v>
      </c>
      <c r="Z101" s="29">
        <f t="shared" si="38"/>
        <v>52.18631034469638</v>
      </c>
      <c r="AA101" s="30">
        <f t="shared" si="39"/>
        <v>52.18631034469638</v>
      </c>
      <c r="AB101" s="15">
        <f t="shared" si="14"/>
        <v>111.48333333333333</v>
      </c>
      <c r="AC101" s="16">
        <f t="shared" si="46"/>
        <v>11</v>
      </c>
      <c r="AD101" s="17">
        <f t="shared" si="40"/>
        <v>1</v>
      </c>
      <c r="AE101" s="18">
        <f t="shared" si="41"/>
        <v>11</v>
      </c>
      <c r="AF101" s="19" t="str">
        <f t="shared" si="17"/>
        <v>L</v>
      </c>
      <c r="AG101" s="20" t="str">
        <f t="shared" si="18"/>
        <v>1</v>
      </c>
      <c r="AH101" s="21" t="str">
        <f t="shared" si="19"/>
        <v>l</v>
      </c>
      <c r="AI101" s="22">
        <f t="shared" si="20"/>
        <v>219.75</v>
      </c>
      <c r="AJ101" s="16">
        <f t="shared" si="47"/>
        <v>10</v>
      </c>
      <c r="AK101" s="17">
        <f t="shared" si="42"/>
        <v>9.5</v>
      </c>
      <c r="AL101" s="18">
        <f t="shared" si="43"/>
        <v>21</v>
      </c>
      <c r="AM101" s="19" t="str">
        <f t="shared" si="23"/>
        <v>K</v>
      </c>
      <c r="AN101" s="20" t="str">
        <f t="shared" si="24"/>
        <v>9</v>
      </c>
      <c r="AO101" s="21" t="str">
        <f t="shared" si="25"/>
        <v>v</v>
      </c>
    </row>
    <row r="102" spans="1:41" ht="18" thickBot="1" thickTop="1">
      <c r="A102" s="34" t="s">
        <v>180</v>
      </c>
      <c r="B102" s="57" t="s">
        <v>181</v>
      </c>
      <c r="C102" s="60" t="str">
        <f t="shared" si="0"/>
        <v>JN61fv</v>
      </c>
      <c r="D102" s="42">
        <f t="shared" si="1"/>
        <v>53.13683805754887</v>
      </c>
      <c r="E102" s="43">
        <f t="shared" si="33"/>
        <v>233.13683805754886</v>
      </c>
      <c r="F102" s="46">
        <f t="shared" si="3"/>
        <v>7539.296406660527</v>
      </c>
      <c r="G102" s="47">
        <f t="shared" si="34"/>
        <v>4684.70159683727</v>
      </c>
      <c r="H102" s="31">
        <v>41</v>
      </c>
      <c r="I102" s="32">
        <v>54</v>
      </c>
      <c r="J102" s="32">
        <v>0</v>
      </c>
      <c r="K102" s="33" t="s">
        <v>5</v>
      </c>
      <c r="L102" s="31">
        <v>12</v>
      </c>
      <c r="M102" s="32">
        <v>27</v>
      </c>
      <c r="N102" s="32">
        <v>0</v>
      </c>
      <c r="O102" s="33" t="s">
        <v>12</v>
      </c>
      <c r="P102" s="7">
        <f t="shared" si="5"/>
        <v>41.9</v>
      </c>
      <c r="Q102" s="8">
        <f t="shared" si="6"/>
        <v>12.45</v>
      </c>
      <c r="R102" s="9">
        <f t="shared" si="48"/>
        <v>0.7312929565856241</v>
      </c>
      <c r="S102" s="10">
        <f t="shared" si="48"/>
        <v>0.21729349187329403</v>
      </c>
      <c r="T102" s="25">
        <f t="shared" si="35"/>
        <v>0.3778000399854367</v>
      </c>
      <c r="U102" s="25">
        <f t="shared" si="44"/>
        <v>1.183377241667011</v>
      </c>
      <c r="V102" s="26">
        <f t="shared" si="36"/>
        <v>7539.296406660527</v>
      </c>
      <c r="W102" s="27">
        <f t="shared" si="37"/>
        <v>4684.70159683727</v>
      </c>
      <c r="X102" s="28">
        <f t="shared" si="11"/>
        <v>0.5999059476927813</v>
      </c>
      <c r="Y102" s="25">
        <f t="shared" si="45"/>
        <v>0.5999059476927813</v>
      </c>
      <c r="Z102" s="29">
        <f t="shared" si="38"/>
        <v>53.13683805754887</v>
      </c>
      <c r="AA102" s="30">
        <f t="shared" si="39"/>
        <v>53.13683805754887</v>
      </c>
      <c r="AB102" s="15">
        <f t="shared" si="14"/>
        <v>131.9</v>
      </c>
      <c r="AC102" s="16">
        <f t="shared" si="46"/>
        <v>13</v>
      </c>
      <c r="AD102" s="17">
        <f t="shared" si="40"/>
        <v>1</v>
      </c>
      <c r="AE102" s="18">
        <f t="shared" si="41"/>
        <v>21</v>
      </c>
      <c r="AF102" s="19" t="str">
        <f t="shared" si="17"/>
        <v>N</v>
      </c>
      <c r="AG102" s="20" t="str">
        <f t="shared" si="18"/>
        <v>1</v>
      </c>
      <c r="AH102" s="21" t="str">
        <f t="shared" si="19"/>
        <v>v</v>
      </c>
      <c r="AI102" s="22">
        <f t="shared" si="20"/>
        <v>192.45</v>
      </c>
      <c r="AJ102" s="16">
        <f t="shared" si="47"/>
        <v>9</v>
      </c>
      <c r="AK102" s="17">
        <f t="shared" si="42"/>
        <v>6</v>
      </c>
      <c r="AL102" s="18">
        <f t="shared" si="43"/>
        <v>5</v>
      </c>
      <c r="AM102" s="19" t="str">
        <f t="shared" si="23"/>
        <v>J</v>
      </c>
      <c r="AN102" s="20" t="str">
        <f t="shared" si="24"/>
        <v>6</v>
      </c>
      <c r="AO102" s="21" t="str">
        <f t="shared" si="25"/>
        <v>f</v>
      </c>
    </row>
    <row r="103" spans="1:41" ht="18" thickBot="1" thickTop="1">
      <c r="A103" s="34" t="s">
        <v>182</v>
      </c>
      <c r="B103" s="57" t="s">
        <v>183</v>
      </c>
      <c r="C103" s="60" t="str">
        <f t="shared" si="0"/>
        <v>JN45nk</v>
      </c>
      <c r="D103" s="42">
        <f t="shared" si="1"/>
        <v>51.33578340473992</v>
      </c>
      <c r="E103" s="43">
        <f t="shared" si="33"/>
        <v>231.3357834047399</v>
      </c>
      <c r="F103" s="46">
        <f t="shared" si="3"/>
        <v>7101.012637849652</v>
      </c>
      <c r="G103" s="47">
        <f t="shared" si="34"/>
        <v>4412.364688872985</v>
      </c>
      <c r="H103" s="31">
        <v>45</v>
      </c>
      <c r="I103" s="32">
        <v>27</v>
      </c>
      <c r="J103" s="32">
        <v>0</v>
      </c>
      <c r="K103" s="33" t="s">
        <v>5</v>
      </c>
      <c r="L103" s="31">
        <v>9</v>
      </c>
      <c r="M103" s="32">
        <v>10</v>
      </c>
      <c r="N103" s="32">
        <v>0</v>
      </c>
      <c r="O103" s="33" t="s">
        <v>12</v>
      </c>
      <c r="P103" s="7">
        <f t="shared" si="5"/>
        <v>45.45</v>
      </c>
      <c r="Q103" s="8">
        <f t="shared" si="6"/>
        <v>9.166666666666666</v>
      </c>
      <c r="R103" s="9">
        <f t="shared" si="48"/>
        <v>0.7932521450314228</v>
      </c>
      <c r="S103" s="10">
        <f t="shared" si="48"/>
        <v>0.15998851476614687</v>
      </c>
      <c r="T103" s="25">
        <f t="shared" si="35"/>
        <v>0.4405512620072018</v>
      </c>
      <c r="U103" s="25">
        <f t="shared" si="44"/>
        <v>1.114583681972948</v>
      </c>
      <c r="V103" s="26">
        <f t="shared" si="36"/>
        <v>7101.012637849652</v>
      </c>
      <c r="W103" s="27">
        <f t="shared" si="37"/>
        <v>4412.364688872985</v>
      </c>
      <c r="X103" s="28">
        <f t="shared" si="11"/>
        <v>0.6247551258046105</v>
      </c>
      <c r="Y103" s="25">
        <f t="shared" si="45"/>
        <v>0.6247551258046105</v>
      </c>
      <c r="Z103" s="29">
        <f t="shared" si="38"/>
        <v>51.33578340473992</v>
      </c>
      <c r="AA103" s="30">
        <f t="shared" si="39"/>
        <v>51.33578340473992</v>
      </c>
      <c r="AB103" s="15">
        <f t="shared" si="14"/>
        <v>135.45</v>
      </c>
      <c r="AC103" s="16">
        <f t="shared" si="46"/>
        <v>13</v>
      </c>
      <c r="AD103" s="17">
        <f t="shared" si="40"/>
        <v>5</v>
      </c>
      <c r="AE103" s="18">
        <f t="shared" si="41"/>
        <v>10</v>
      </c>
      <c r="AF103" s="19" t="str">
        <f t="shared" si="17"/>
        <v>N</v>
      </c>
      <c r="AG103" s="20" t="str">
        <f t="shared" si="18"/>
        <v>5</v>
      </c>
      <c r="AH103" s="21" t="str">
        <f t="shared" si="19"/>
        <v>k</v>
      </c>
      <c r="AI103" s="22">
        <f t="shared" si="20"/>
        <v>189.16666666666666</v>
      </c>
      <c r="AJ103" s="16">
        <f t="shared" si="47"/>
        <v>9</v>
      </c>
      <c r="AK103" s="17">
        <f t="shared" si="42"/>
        <v>4.5</v>
      </c>
      <c r="AL103" s="18">
        <f t="shared" si="43"/>
        <v>13</v>
      </c>
      <c r="AM103" s="19" t="str">
        <f t="shared" si="23"/>
        <v>J</v>
      </c>
      <c r="AN103" s="20" t="str">
        <f t="shared" si="24"/>
        <v>4</v>
      </c>
      <c r="AO103" s="21" t="str">
        <f t="shared" si="25"/>
        <v>n</v>
      </c>
    </row>
    <row r="104" spans="1:41" ht="18" thickBot="1" thickTop="1">
      <c r="A104" s="34" t="s">
        <v>184</v>
      </c>
      <c r="B104" s="57" t="s">
        <v>185</v>
      </c>
      <c r="C104" s="60" t="str">
        <f t="shared" si="0"/>
        <v>JM68qd</v>
      </c>
      <c r="D104" s="42">
        <f t="shared" si="1"/>
        <v>55.95326052498719</v>
      </c>
      <c r="E104" s="43">
        <f t="shared" si="33"/>
        <v>235.9532605249872</v>
      </c>
      <c r="F104" s="46">
        <f t="shared" si="3"/>
        <v>7849.222351829158</v>
      </c>
      <c r="G104" s="47">
        <f t="shared" si="34"/>
        <v>4877.280650891983</v>
      </c>
      <c r="H104" s="31">
        <v>38</v>
      </c>
      <c r="I104" s="32">
        <v>8</v>
      </c>
      <c r="J104" s="32">
        <v>0</v>
      </c>
      <c r="K104" s="33" t="s">
        <v>5</v>
      </c>
      <c r="L104" s="31">
        <v>13</v>
      </c>
      <c r="M104" s="32">
        <v>23</v>
      </c>
      <c r="N104" s="32">
        <v>0</v>
      </c>
      <c r="O104" s="33" t="s">
        <v>12</v>
      </c>
      <c r="P104" s="7">
        <f t="shared" si="5"/>
        <v>38.13333333333333</v>
      </c>
      <c r="Q104" s="8">
        <f t="shared" si="6"/>
        <v>13.383333333333333</v>
      </c>
      <c r="R104" s="9">
        <f t="shared" si="48"/>
        <v>0.665552221427171</v>
      </c>
      <c r="S104" s="10">
        <f t="shared" si="48"/>
        <v>0.23358323155857444</v>
      </c>
      <c r="T104" s="25">
        <f t="shared" si="35"/>
        <v>0.33232982430049324</v>
      </c>
      <c r="U104" s="25">
        <f t="shared" si="44"/>
        <v>1.232023599408124</v>
      </c>
      <c r="V104" s="26">
        <f t="shared" si="36"/>
        <v>7849.222351829158</v>
      </c>
      <c r="W104" s="27">
        <f t="shared" si="37"/>
        <v>4877.280650891983</v>
      </c>
      <c r="X104" s="28">
        <f t="shared" si="11"/>
        <v>0.5598690111432694</v>
      </c>
      <c r="Y104" s="25">
        <f t="shared" si="45"/>
        <v>0.5598690111432694</v>
      </c>
      <c r="Z104" s="29">
        <f t="shared" si="38"/>
        <v>55.95326052498719</v>
      </c>
      <c r="AA104" s="30">
        <f t="shared" si="39"/>
        <v>55.95326052498719</v>
      </c>
      <c r="AB104" s="15">
        <f t="shared" si="14"/>
        <v>128.13333333333333</v>
      </c>
      <c r="AC104" s="16">
        <f t="shared" si="46"/>
        <v>12</v>
      </c>
      <c r="AD104" s="17">
        <f t="shared" si="40"/>
        <v>8</v>
      </c>
      <c r="AE104" s="18">
        <f t="shared" si="41"/>
        <v>3</v>
      </c>
      <c r="AF104" s="19" t="str">
        <f t="shared" si="17"/>
        <v>M</v>
      </c>
      <c r="AG104" s="20" t="str">
        <f t="shared" si="18"/>
        <v>8</v>
      </c>
      <c r="AH104" s="21" t="str">
        <f t="shared" si="19"/>
        <v>d</v>
      </c>
      <c r="AI104" s="22">
        <f t="shared" si="20"/>
        <v>193.38333333333333</v>
      </c>
      <c r="AJ104" s="16">
        <f t="shared" si="47"/>
        <v>9</v>
      </c>
      <c r="AK104" s="17">
        <f t="shared" si="42"/>
        <v>6.5</v>
      </c>
      <c r="AL104" s="18">
        <f t="shared" si="43"/>
        <v>16</v>
      </c>
      <c r="AM104" s="19" t="str">
        <f t="shared" si="23"/>
        <v>J</v>
      </c>
      <c r="AN104" s="20" t="str">
        <f t="shared" si="24"/>
        <v>6</v>
      </c>
      <c r="AO104" s="21" t="str">
        <f t="shared" si="25"/>
        <v>q</v>
      </c>
    </row>
    <row r="105" spans="1:41" ht="18" thickBot="1" thickTop="1">
      <c r="A105" s="34" t="s">
        <v>186</v>
      </c>
      <c r="B105" s="57" t="s">
        <v>187</v>
      </c>
      <c r="C105" s="60" t="str">
        <f t="shared" si="0"/>
        <v>QN03qc</v>
      </c>
      <c r="D105" s="42">
        <f t="shared" si="1"/>
        <v>329.17957673836287</v>
      </c>
      <c r="E105" s="43">
        <f t="shared" si="33"/>
        <v>149.17957673836287</v>
      </c>
      <c r="F105" s="46">
        <f t="shared" si="3"/>
        <v>9713.421802842522</v>
      </c>
      <c r="G105" s="47">
        <f t="shared" si="34"/>
        <v>6035.640486336333</v>
      </c>
      <c r="H105" s="31">
        <v>43</v>
      </c>
      <c r="I105" s="32">
        <v>5</v>
      </c>
      <c r="J105" s="32">
        <v>0</v>
      </c>
      <c r="K105" s="33" t="s">
        <v>5</v>
      </c>
      <c r="L105" s="31">
        <v>141</v>
      </c>
      <c r="M105" s="32">
        <v>21</v>
      </c>
      <c r="N105" s="32">
        <v>0</v>
      </c>
      <c r="O105" s="33" t="s">
        <v>12</v>
      </c>
      <c r="P105" s="7">
        <f t="shared" si="5"/>
        <v>43.083333333333336</v>
      </c>
      <c r="Q105" s="8">
        <f t="shared" si="6"/>
        <v>141.35</v>
      </c>
      <c r="R105" s="9">
        <f t="shared" si="48"/>
        <v>0.7519460194008903</v>
      </c>
      <c r="S105" s="10">
        <f t="shared" si="48"/>
        <v>2.4670228976939845</v>
      </c>
      <c r="T105" s="25">
        <f t="shared" si="35"/>
        <v>0.046149290667704845</v>
      </c>
      <c r="U105" s="25">
        <f t="shared" si="44"/>
        <v>1.5246306392783742</v>
      </c>
      <c r="V105" s="26">
        <f t="shared" si="36"/>
        <v>9713.421802842522</v>
      </c>
      <c r="W105" s="27">
        <f t="shared" si="37"/>
        <v>6035.640486336333</v>
      </c>
      <c r="X105" s="28">
        <f t="shared" si="11"/>
        <v>0.858777323068284</v>
      </c>
      <c r="Y105" s="25">
        <f t="shared" si="45"/>
        <v>0.858777323068284</v>
      </c>
      <c r="Z105" s="29">
        <f t="shared" si="38"/>
        <v>30.820423261637146</v>
      </c>
      <c r="AA105" s="30">
        <f t="shared" si="39"/>
        <v>329.17957673836287</v>
      </c>
      <c r="AB105" s="15">
        <f t="shared" si="14"/>
        <v>133.08333333333334</v>
      </c>
      <c r="AC105" s="16">
        <f t="shared" si="46"/>
        <v>13</v>
      </c>
      <c r="AD105" s="17">
        <f t="shared" si="40"/>
        <v>3</v>
      </c>
      <c r="AE105" s="18">
        <f t="shared" si="41"/>
        <v>2</v>
      </c>
      <c r="AF105" s="19" t="str">
        <f t="shared" si="17"/>
        <v>N</v>
      </c>
      <c r="AG105" s="20" t="str">
        <f t="shared" si="18"/>
        <v>3</v>
      </c>
      <c r="AH105" s="21" t="str">
        <f t="shared" si="19"/>
        <v>c</v>
      </c>
      <c r="AI105" s="22">
        <f t="shared" si="20"/>
        <v>321.35</v>
      </c>
      <c r="AJ105" s="16">
        <f t="shared" si="47"/>
        <v>16</v>
      </c>
      <c r="AK105" s="17">
        <f t="shared" si="42"/>
        <v>0.5</v>
      </c>
      <c r="AL105" s="18">
        <f t="shared" si="43"/>
        <v>16</v>
      </c>
      <c r="AM105" s="19" t="str">
        <f t="shared" si="23"/>
        <v>Q</v>
      </c>
      <c r="AN105" s="20" t="str">
        <f t="shared" si="24"/>
        <v>0</v>
      </c>
      <c r="AO105" s="21" t="str">
        <f t="shared" si="25"/>
        <v>q</v>
      </c>
    </row>
    <row r="106" spans="1:41" ht="18" thickBot="1" thickTop="1">
      <c r="A106" s="34" t="s">
        <v>186</v>
      </c>
      <c r="B106" s="57" t="s">
        <v>188</v>
      </c>
      <c r="C106" s="60" t="str">
        <f>IF(D106&lt;&gt;"",AM106&amp;AF106&amp;AN106&amp;AG106&amp;AO106&amp;AH106,"")</f>
        <v>PM95vp</v>
      </c>
      <c r="D106" s="42">
        <f t="shared" si="1"/>
        <v>326.3256029880772</v>
      </c>
      <c r="E106" s="43">
        <f t="shared" si="33"/>
        <v>146.3256029880772</v>
      </c>
      <c r="F106" s="46">
        <f t="shared" si="3"/>
        <v>10486.979999011906</v>
      </c>
      <c r="G106" s="47">
        <f t="shared" si="34"/>
        <v>6516.307264955061</v>
      </c>
      <c r="H106" s="31">
        <v>35</v>
      </c>
      <c r="I106" s="32">
        <v>40</v>
      </c>
      <c r="J106" s="32">
        <v>0</v>
      </c>
      <c r="K106" s="33" t="s">
        <v>5</v>
      </c>
      <c r="L106" s="31">
        <v>139</v>
      </c>
      <c r="M106" s="32">
        <v>45</v>
      </c>
      <c r="N106" s="32">
        <v>0</v>
      </c>
      <c r="O106" s="33" t="s">
        <v>12</v>
      </c>
      <c r="P106" s="7">
        <f t="shared" si="5"/>
        <v>35.666666666666664</v>
      </c>
      <c r="Q106" s="8">
        <f t="shared" si="6"/>
        <v>139.75</v>
      </c>
      <c r="R106" s="9">
        <f t="shared" si="48"/>
        <v>0.6225007665446441</v>
      </c>
      <c r="S106" s="10">
        <f t="shared" si="48"/>
        <v>2.4390976296620757</v>
      </c>
      <c r="T106" s="25">
        <f t="shared" si="35"/>
        <v>-0.07518195263574423</v>
      </c>
      <c r="U106" s="25">
        <f t="shared" si="44"/>
        <v>1.6460492856713085</v>
      </c>
      <c r="V106" s="26">
        <f t="shared" si="36"/>
        <v>10486.979999011906</v>
      </c>
      <c r="W106" s="27">
        <f t="shared" si="37"/>
        <v>6516.307264955061</v>
      </c>
      <c r="X106" s="28">
        <f t="shared" si="11"/>
        <v>0.8322019748654181</v>
      </c>
      <c r="Y106" s="25">
        <f t="shared" si="45"/>
        <v>0.8322019748654181</v>
      </c>
      <c r="Z106" s="29">
        <f t="shared" si="38"/>
        <v>33.67439701192282</v>
      </c>
      <c r="AA106" s="30">
        <f t="shared" si="39"/>
        <v>326.3256029880772</v>
      </c>
      <c r="AB106" s="15">
        <f t="shared" si="14"/>
        <v>125.66666666666666</v>
      </c>
      <c r="AC106" s="16">
        <f t="shared" si="46"/>
        <v>12</v>
      </c>
      <c r="AD106" s="17">
        <f t="shared" si="40"/>
        <v>5</v>
      </c>
      <c r="AE106" s="18">
        <f t="shared" si="41"/>
        <v>15</v>
      </c>
      <c r="AF106" s="19" t="str">
        <f t="shared" si="17"/>
        <v>M</v>
      </c>
      <c r="AG106" s="20" t="str">
        <f t="shared" si="18"/>
        <v>5</v>
      </c>
      <c r="AH106" s="21" t="str">
        <f t="shared" si="19"/>
        <v>p</v>
      </c>
      <c r="AI106" s="22">
        <f t="shared" si="20"/>
        <v>319.75</v>
      </c>
      <c r="AJ106" s="16">
        <f t="shared" si="47"/>
        <v>15</v>
      </c>
      <c r="AK106" s="17">
        <f t="shared" si="42"/>
        <v>9.5</v>
      </c>
      <c r="AL106" s="18">
        <f t="shared" si="43"/>
        <v>21</v>
      </c>
      <c r="AM106" s="19" t="str">
        <f t="shared" si="23"/>
        <v>P</v>
      </c>
      <c r="AN106" s="20" t="str">
        <f t="shared" si="24"/>
        <v>9</v>
      </c>
      <c r="AO106" s="21" t="str">
        <f t="shared" si="25"/>
        <v>v</v>
      </c>
    </row>
    <row r="107" spans="1:41" ht="18" thickBot="1" thickTop="1">
      <c r="A107" s="34" t="s">
        <v>189</v>
      </c>
      <c r="B107" s="57" t="s">
        <v>190</v>
      </c>
      <c r="C107" s="60" t="str">
        <f t="shared" si="0"/>
        <v>QL64xh</v>
      </c>
      <c r="D107" s="42">
        <f t="shared" si="1"/>
        <v>309.65088944081083</v>
      </c>
      <c r="E107" s="43">
        <f t="shared" si="33"/>
        <v>129.65088944081083</v>
      </c>
      <c r="F107" s="46">
        <f t="shared" si="3"/>
        <v>10710.235922540132</v>
      </c>
      <c r="G107" s="47">
        <f t="shared" si="34"/>
        <v>6655.032064331842</v>
      </c>
      <c r="H107" s="31">
        <v>24</v>
      </c>
      <c r="I107" s="32">
        <v>18</v>
      </c>
      <c r="J107" s="32">
        <v>0</v>
      </c>
      <c r="K107" s="33" t="s">
        <v>5</v>
      </c>
      <c r="L107" s="31">
        <v>153</v>
      </c>
      <c r="M107" s="32">
        <v>58</v>
      </c>
      <c r="N107" s="32">
        <v>0</v>
      </c>
      <c r="O107" s="33" t="s">
        <v>12</v>
      </c>
      <c r="P107" s="7">
        <f t="shared" si="5"/>
        <v>24.3</v>
      </c>
      <c r="Q107" s="8">
        <f t="shared" si="6"/>
        <v>153.96666666666667</v>
      </c>
      <c r="R107" s="9">
        <f t="shared" si="48"/>
        <v>0.4241150082346221</v>
      </c>
      <c r="S107" s="10">
        <f t="shared" si="48"/>
        <v>2.687225271653936</v>
      </c>
      <c r="T107" s="25">
        <f t="shared" si="35"/>
        <v>-0.11007199353477631</v>
      </c>
      <c r="U107" s="25">
        <f t="shared" si="44"/>
        <v>1.681091810161691</v>
      </c>
      <c r="V107" s="26">
        <f t="shared" si="36"/>
        <v>10710.235922540132</v>
      </c>
      <c r="W107" s="27">
        <f t="shared" si="37"/>
        <v>6655.032064331842</v>
      </c>
      <c r="X107" s="28">
        <f t="shared" si="11"/>
        <v>0.6381080990783474</v>
      </c>
      <c r="Y107" s="25">
        <f t="shared" si="45"/>
        <v>0.6381080990783474</v>
      </c>
      <c r="Z107" s="29">
        <f t="shared" si="38"/>
        <v>50.34911055918918</v>
      </c>
      <c r="AA107" s="30">
        <f t="shared" si="39"/>
        <v>309.65088944081083</v>
      </c>
      <c r="AB107" s="15">
        <f t="shared" si="14"/>
        <v>114.3</v>
      </c>
      <c r="AC107" s="16">
        <f t="shared" si="46"/>
        <v>11</v>
      </c>
      <c r="AD107" s="17">
        <f t="shared" si="40"/>
        <v>4</v>
      </c>
      <c r="AE107" s="18">
        <f t="shared" si="41"/>
        <v>7</v>
      </c>
      <c r="AF107" s="19" t="str">
        <f t="shared" si="17"/>
        <v>L</v>
      </c>
      <c r="AG107" s="20" t="str">
        <f t="shared" si="18"/>
        <v>4</v>
      </c>
      <c r="AH107" s="21" t="str">
        <f t="shared" si="19"/>
        <v>h</v>
      </c>
      <c r="AI107" s="22">
        <f t="shared" si="20"/>
        <v>333.9666666666667</v>
      </c>
      <c r="AJ107" s="16">
        <f t="shared" si="47"/>
        <v>16</v>
      </c>
      <c r="AK107" s="17">
        <f t="shared" si="42"/>
        <v>6.5</v>
      </c>
      <c r="AL107" s="18">
        <f t="shared" si="43"/>
        <v>23</v>
      </c>
      <c r="AM107" s="19" t="str">
        <f t="shared" si="23"/>
        <v>Q</v>
      </c>
      <c r="AN107" s="20" t="str">
        <f t="shared" si="24"/>
        <v>6</v>
      </c>
      <c r="AO107" s="21" t="str">
        <f t="shared" si="25"/>
        <v>x</v>
      </c>
    </row>
    <row r="108" spans="1:41" ht="18" thickBot="1" thickTop="1">
      <c r="A108" s="34" t="s">
        <v>191</v>
      </c>
      <c r="B108" s="57" t="s">
        <v>192</v>
      </c>
      <c r="C108" s="60" t="str">
        <f t="shared" si="0"/>
        <v>PL36ue</v>
      </c>
      <c r="D108" s="42">
        <f t="shared" si="1"/>
        <v>331.1853116291879</v>
      </c>
      <c r="E108" s="43">
        <f t="shared" si="33"/>
        <v>151.18531162918788</v>
      </c>
      <c r="F108" s="46">
        <f t="shared" si="3"/>
        <v>11955.59115519774</v>
      </c>
      <c r="G108" s="47">
        <f t="shared" si="34"/>
        <v>7428.8599300072965</v>
      </c>
      <c r="H108" s="31">
        <v>26</v>
      </c>
      <c r="I108" s="32">
        <v>10</v>
      </c>
      <c r="J108" s="32">
        <v>0</v>
      </c>
      <c r="K108" s="33" t="s">
        <v>5</v>
      </c>
      <c r="L108" s="31">
        <v>127</v>
      </c>
      <c r="M108" s="32">
        <v>40</v>
      </c>
      <c r="N108" s="32">
        <v>0</v>
      </c>
      <c r="O108" s="33" t="s">
        <v>12</v>
      </c>
      <c r="P108" s="7">
        <f t="shared" si="5"/>
        <v>26.166666666666668</v>
      </c>
      <c r="Q108" s="8">
        <f t="shared" si="6"/>
        <v>127.66666666666667</v>
      </c>
      <c r="R108" s="9">
        <f t="shared" si="48"/>
        <v>0.45669448760518294</v>
      </c>
      <c r="S108" s="10">
        <f t="shared" si="48"/>
        <v>2.2282036783794275</v>
      </c>
      <c r="T108" s="25">
        <f t="shared" si="35"/>
        <v>-0.3010256154694143</v>
      </c>
      <c r="U108" s="25">
        <f t="shared" si="44"/>
        <v>1.8765642999839494</v>
      </c>
      <c r="V108" s="26">
        <f t="shared" si="36"/>
        <v>11955.59115519774</v>
      </c>
      <c r="W108" s="27">
        <f t="shared" si="37"/>
        <v>7428.8599300072965</v>
      </c>
      <c r="X108" s="28">
        <f t="shared" si="11"/>
        <v>0.8761831486692696</v>
      </c>
      <c r="Y108" s="25">
        <f t="shared" si="45"/>
        <v>0.8761831486692696</v>
      </c>
      <c r="Z108" s="29">
        <f t="shared" si="38"/>
        <v>28.81468837081213</v>
      </c>
      <c r="AA108" s="30">
        <f t="shared" si="39"/>
        <v>331.1853116291879</v>
      </c>
      <c r="AB108" s="15">
        <f t="shared" si="14"/>
        <v>116.16666666666667</v>
      </c>
      <c r="AC108" s="16">
        <f t="shared" si="46"/>
        <v>11</v>
      </c>
      <c r="AD108" s="17">
        <f t="shared" si="40"/>
        <v>6</v>
      </c>
      <c r="AE108" s="18">
        <f t="shared" si="41"/>
        <v>4</v>
      </c>
      <c r="AF108" s="19" t="str">
        <f t="shared" si="17"/>
        <v>L</v>
      </c>
      <c r="AG108" s="20" t="str">
        <f t="shared" si="18"/>
        <v>6</v>
      </c>
      <c r="AH108" s="21" t="str">
        <f t="shared" si="19"/>
        <v>e</v>
      </c>
      <c r="AI108" s="22">
        <f t="shared" si="20"/>
        <v>307.6666666666667</v>
      </c>
      <c r="AJ108" s="16">
        <f t="shared" si="47"/>
        <v>15</v>
      </c>
      <c r="AK108" s="17">
        <f t="shared" si="42"/>
        <v>3.5</v>
      </c>
      <c r="AL108" s="18">
        <f t="shared" si="43"/>
        <v>20</v>
      </c>
      <c r="AM108" s="19" t="str">
        <f t="shared" si="23"/>
        <v>P</v>
      </c>
      <c r="AN108" s="20" t="str">
        <f t="shared" si="24"/>
        <v>3</v>
      </c>
      <c r="AO108" s="21" t="str">
        <f t="shared" si="25"/>
        <v>u</v>
      </c>
    </row>
    <row r="109" spans="1:41" ht="18" thickBot="1" thickTop="1">
      <c r="A109" s="34" t="s">
        <v>193</v>
      </c>
      <c r="B109" s="57" t="s">
        <v>194</v>
      </c>
      <c r="C109" s="60" t="str">
        <f t="shared" si="0"/>
        <v>ON37kv</v>
      </c>
      <c r="D109" s="42">
        <f t="shared" si="1"/>
        <v>353.30134843439146</v>
      </c>
      <c r="E109" s="43">
        <f t="shared" si="33"/>
        <v>173.30134843439146</v>
      </c>
      <c r="F109" s="46">
        <f t="shared" si="3"/>
        <v>10143.3505308667</v>
      </c>
      <c r="G109" s="47">
        <f t="shared" si="34"/>
        <v>6302.785812645796</v>
      </c>
      <c r="H109" s="31">
        <v>47</v>
      </c>
      <c r="I109" s="32">
        <v>55</v>
      </c>
      <c r="J109" s="32">
        <v>0</v>
      </c>
      <c r="K109" s="33" t="s">
        <v>5</v>
      </c>
      <c r="L109" s="31">
        <v>106</v>
      </c>
      <c r="M109" s="32">
        <v>53</v>
      </c>
      <c r="N109" s="32">
        <v>0</v>
      </c>
      <c r="O109" s="33" t="s">
        <v>12</v>
      </c>
      <c r="P109" s="7">
        <f t="shared" si="5"/>
        <v>47.916666666666664</v>
      </c>
      <c r="Q109" s="8">
        <f t="shared" si="6"/>
        <v>106.88333333333334</v>
      </c>
      <c r="R109" s="9">
        <f t="shared" si="48"/>
        <v>0.8363035999139495</v>
      </c>
      <c r="S109" s="10">
        <f t="shared" si="48"/>
        <v>1.8654660821732727</v>
      </c>
      <c r="T109" s="25">
        <f t="shared" si="35"/>
        <v>-0.02131484039577508</v>
      </c>
      <c r="U109" s="25">
        <f t="shared" si="44"/>
        <v>1.5921127814890443</v>
      </c>
      <c r="V109" s="26">
        <f t="shared" si="36"/>
        <v>10143.3505308667</v>
      </c>
      <c r="W109" s="27">
        <f t="shared" si="37"/>
        <v>6302.785812645796</v>
      </c>
      <c r="X109" s="28">
        <f t="shared" si="11"/>
        <v>0.9931733950648864</v>
      </c>
      <c r="Y109" s="25">
        <f t="shared" si="45"/>
        <v>0.9931733950648864</v>
      </c>
      <c r="Z109" s="29">
        <f t="shared" si="38"/>
        <v>6.6986515656085475</v>
      </c>
      <c r="AA109" s="30">
        <f t="shared" si="39"/>
        <v>353.30134843439146</v>
      </c>
      <c r="AB109" s="15">
        <f t="shared" si="14"/>
        <v>137.91666666666666</v>
      </c>
      <c r="AC109" s="16">
        <f t="shared" si="46"/>
        <v>13</v>
      </c>
      <c r="AD109" s="17">
        <f t="shared" si="40"/>
        <v>7</v>
      </c>
      <c r="AE109" s="18">
        <f t="shared" si="41"/>
        <v>21</v>
      </c>
      <c r="AF109" s="19" t="str">
        <f t="shared" si="17"/>
        <v>N</v>
      </c>
      <c r="AG109" s="20" t="str">
        <f t="shared" si="18"/>
        <v>7</v>
      </c>
      <c r="AH109" s="21" t="str">
        <f t="shared" si="19"/>
        <v>v</v>
      </c>
      <c r="AI109" s="22">
        <f t="shared" si="20"/>
        <v>286.8833333333333</v>
      </c>
      <c r="AJ109" s="16">
        <f t="shared" si="47"/>
        <v>14</v>
      </c>
      <c r="AK109" s="17">
        <f t="shared" si="42"/>
        <v>3</v>
      </c>
      <c r="AL109" s="18">
        <f t="shared" si="43"/>
        <v>10</v>
      </c>
      <c r="AM109" s="19" t="str">
        <f t="shared" si="23"/>
        <v>O</v>
      </c>
      <c r="AN109" s="20" t="str">
        <f t="shared" si="24"/>
        <v>3</v>
      </c>
      <c r="AO109" s="21" t="str">
        <f t="shared" si="25"/>
        <v>k</v>
      </c>
    </row>
    <row r="110" spans="1:41" ht="18" thickBot="1" thickTop="1">
      <c r="A110" s="34" t="s">
        <v>195</v>
      </c>
      <c r="B110" s="57" t="s">
        <v>196</v>
      </c>
      <c r="C110" s="60" t="str">
        <f t="shared" si="0"/>
        <v>JQ78te</v>
      </c>
      <c r="D110" s="42">
        <f t="shared" si="1"/>
        <v>14.787145612904736</v>
      </c>
      <c r="E110" s="43">
        <f t="shared" si="33"/>
        <v>194.78714561290474</v>
      </c>
      <c r="F110" s="46">
        <f t="shared" si="3"/>
        <v>5821.354022707945</v>
      </c>
      <c r="G110" s="47">
        <f t="shared" si="34"/>
        <v>3617.2216895256124</v>
      </c>
      <c r="H110" s="31">
        <v>78</v>
      </c>
      <c r="I110" s="32">
        <v>12</v>
      </c>
      <c r="J110" s="32">
        <v>0</v>
      </c>
      <c r="K110" s="33" t="s">
        <v>5</v>
      </c>
      <c r="L110" s="31">
        <v>15</v>
      </c>
      <c r="M110" s="32">
        <v>40</v>
      </c>
      <c r="N110" s="32">
        <v>0</v>
      </c>
      <c r="O110" s="33" t="s">
        <v>12</v>
      </c>
      <c r="P110" s="7">
        <f t="shared" si="5"/>
        <v>78.2</v>
      </c>
      <c r="Q110" s="8">
        <f t="shared" si="6"/>
        <v>15.666666666666666</v>
      </c>
      <c r="R110" s="9">
        <f t="shared" si="48"/>
        <v>1.3648474750595658</v>
      </c>
      <c r="S110" s="10">
        <f t="shared" si="48"/>
        <v>0.2734349161457783</v>
      </c>
      <c r="T110" s="25">
        <f t="shared" si="35"/>
        <v>0.6107990995278256</v>
      </c>
      <c r="U110" s="25">
        <f t="shared" si="44"/>
        <v>0.9137268910230646</v>
      </c>
      <c r="V110" s="26">
        <f t="shared" si="36"/>
        <v>5821.354022707945</v>
      </c>
      <c r="W110" s="27">
        <f t="shared" si="37"/>
        <v>3617.2216895256124</v>
      </c>
      <c r="X110" s="28">
        <f t="shared" si="11"/>
        <v>0.9668806738799889</v>
      </c>
      <c r="Y110" s="25">
        <f t="shared" si="45"/>
        <v>0.9668806738799889</v>
      </c>
      <c r="Z110" s="29">
        <f t="shared" si="38"/>
        <v>14.787145612904736</v>
      </c>
      <c r="AA110" s="30">
        <f t="shared" si="39"/>
        <v>14.787145612904736</v>
      </c>
      <c r="AB110" s="15">
        <f t="shared" si="14"/>
        <v>168.2</v>
      </c>
      <c r="AC110" s="16">
        <f t="shared" si="46"/>
        <v>16</v>
      </c>
      <c r="AD110" s="17">
        <f t="shared" si="40"/>
        <v>8</v>
      </c>
      <c r="AE110" s="18">
        <f t="shared" si="41"/>
        <v>4</v>
      </c>
      <c r="AF110" s="19" t="str">
        <f t="shared" si="17"/>
        <v>Q</v>
      </c>
      <c r="AG110" s="20" t="str">
        <f t="shared" si="18"/>
        <v>8</v>
      </c>
      <c r="AH110" s="21" t="str">
        <f t="shared" si="19"/>
        <v>e</v>
      </c>
      <c r="AI110" s="22">
        <f t="shared" si="20"/>
        <v>195.66666666666666</v>
      </c>
      <c r="AJ110" s="16">
        <f t="shared" si="47"/>
        <v>9</v>
      </c>
      <c r="AK110" s="17">
        <f t="shared" si="42"/>
        <v>7.5</v>
      </c>
      <c r="AL110" s="18">
        <f t="shared" si="43"/>
        <v>19</v>
      </c>
      <c r="AM110" s="19" t="str">
        <f t="shared" si="23"/>
        <v>J</v>
      </c>
      <c r="AN110" s="20" t="str">
        <f t="shared" si="24"/>
        <v>7</v>
      </c>
      <c r="AO110" s="21" t="str">
        <f t="shared" si="25"/>
        <v>t</v>
      </c>
    </row>
    <row r="111" spans="1:41" ht="18" thickBot="1" thickTop="1">
      <c r="A111" s="34" t="s">
        <v>197</v>
      </c>
      <c r="B111" s="57" t="s">
        <v>198</v>
      </c>
      <c r="C111" s="60" t="str">
        <f>IF(D111&lt;&gt;"",AM111&amp;AF111&amp;AN111&amp;AG111&amp;AO111&amp;AH111,"")</f>
        <v>RB32id</v>
      </c>
      <c r="D111" s="42">
        <f>IF(F111="","",IF(ISERR(AA111),"  N/A  ",AA111))</f>
        <v>195.82135935527998</v>
      </c>
      <c r="E111" s="43">
        <f t="shared" si="33"/>
        <v>15.82135935527998</v>
      </c>
      <c r="F111" s="46">
        <f>IF(H111+I111+J111+L111+M111+N111&gt;0,V111,"")</f>
        <v>14851.324744358124</v>
      </c>
      <c r="G111" s="47">
        <f t="shared" si="34"/>
        <v>9228.185362705566</v>
      </c>
      <c r="H111" s="31">
        <v>77</v>
      </c>
      <c r="I111" s="32">
        <v>50</v>
      </c>
      <c r="J111" s="32">
        <v>53</v>
      </c>
      <c r="K111" s="33" t="s">
        <v>11</v>
      </c>
      <c r="L111" s="31">
        <v>166</v>
      </c>
      <c r="M111" s="32">
        <v>40</v>
      </c>
      <c r="N111" s="32">
        <v>6</v>
      </c>
      <c r="O111" s="33" t="s">
        <v>12</v>
      </c>
      <c r="P111" s="7">
        <f t="shared" si="5"/>
        <v>-77.84805555555555</v>
      </c>
      <c r="Q111" s="8">
        <f t="shared" si="6"/>
        <v>166.66833333333332</v>
      </c>
      <c r="R111" s="9">
        <f t="shared" si="48"/>
        <v>-1.3587048857199078</v>
      </c>
      <c r="S111" s="10">
        <f t="shared" si="48"/>
        <v>2.908911175478082</v>
      </c>
      <c r="T111" s="25">
        <f t="shared" si="35"/>
        <v>-0.6891286336282783</v>
      </c>
      <c r="U111" s="25">
        <f t="shared" si="44"/>
        <v>2.3310822075589583</v>
      </c>
      <c r="V111" s="26">
        <f t="shared" si="36"/>
        <v>14851.324744358124</v>
      </c>
      <c r="W111" s="27">
        <f t="shared" si="37"/>
        <v>9228.185362705566</v>
      </c>
      <c r="X111" s="28">
        <f t="shared" si="11"/>
        <v>-0.9621164230241902</v>
      </c>
      <c r="Y111" s="25">
        <f t="shared" si="45"/>
        <v>-0.9621164230241902</v>
      </c>
      <c r="Z111" s="29">
        <f t="shared" si="38"/>
        <v>164.17864064472002</v>
      </c>
      <c r="AA111" s="30">
        <f t="shared" si="39"/>
        <v>195.82135935527998</v>
      </c>
      <c r="AB111" s="15">
        <f t="shared" si="14"/>
        <v>12.151944444444453</v>
      </c>
      <c r="AC111" s="16">
        <f t="shared" si="46"/>
        <v>1</v>
      </c>
      <c r="AD111" s="17">
        <f t="shared" si="40"/>
        <v>2</v>
      </c>
      <c r="AE111" s="18">
        <f t="shared" si="41"/>
        <v>3</v>
      </c>
      <c r="AF111" s="19" t="str">
        <f t="shared" si="17"/>
        <v>B</v>
      </c>
      <c r="AG111" s="20" t="str">
        <f t="shared" si="18"/>
        <v>2</v>
      </c>
      <c r="AH111" s="21" t="str">
        <f t="shared" si="19"/>
        <v>d</v>
      </c>
      <c r="AI111" s="22">
        <f t="shared" si="20"/>
        <v>346.6683333333333</v>
      </c>
      <c r="AJ111" s="16">
        <f t="shared" si="47"/>
        <v>17</v>
      </c>
      <c r="AK111" s="17">
        <f t="shared" si="42"/>
        <v>3</v>
      </c>
      <c r="AL111" s="18">
        <f t="shared" si="43"/>
        <v>8</v>
      </c>
      <c r="AM111" s="19" t="str">
        <f t="shared" si="23"/>
        <v>R</v>
      </c>
      <c r="AN111" s="20" t="str">
        <f t="shared" si="24"/>
        <v>3</v>
      </c>
      <c r="AO111" s="21" t="str">
        <f t="shared" si="25"/>
        <v>i</v>
      </c>
    </row>
    <row r="112" spans="1:41" ht="18" thickBot="1" thickTop="1">
      <c r="A112" s="34" t="s">
        <v>199</v>
      </c>
      <c r="B112" s="57" t="s">
        <v>200</v>
      </c>
      <c r="C112" s="60" t="str">
        <f t="shared" si="0"/>
        <v>JA00aa</v>
      </c>
      <c r="D112" s="42">
        <f t="shared" si="1"/>
        <v>180</v>
      </c>
      <c r="E112" s="43">
        <f t="shared" si="33"/>
        <v>0</v>
      </c>
      <c r="F112" s="46">
        <f t="shared" si="3"/>
        <v>14501.579020788999</v>
      </c>
      <c r="G112" s="47">
        <f t="shared" si="34"/>
        <v>9010.863445471512</v>
      </c>
      <c r="H112" s="31">
        <v>90</v>
      </c>
      <c r="I112" s="32">
        <v>0</v>
      </c>
      <c r="J112" s="32">
        <v>0</v>
      </c>
      <c r="K112" s="33" t="s">
        <v>11</v>
      </c>
      <c r="L112" s="31">
        <v>0</v>
      </c>
      <c r="M112" s="32">
        <v>0</v>
      </c>
      <c r="N112" s="32">
        <v>0</v>
      </c>
      <c r="O112" s="33" t="s">
        <v>12</v>
      </c>
      <c r="P112" s="7">
        <f t="shared" si="5"/>
        <v>-90</v>
      </c>
      <c r="Q112" s="8">
        <f t="shared" si="6"/>
        <v>0</v>
      </c>
      <c r="R112" s="9">
        <f aca="true" t="shared" si="49" ref="R112:S143">RADIANS(P112)</f>
        <v>-1.5707963267948966</v>
      </c>
      <c r="S112" s="10">
        <f t="shared" si="49"/>
        <v>0</v>
      </c>
      <c r="T112" s="25">
        <f t="shared" si="35"/>
        <v>-0.6483303227017286</v>
      </c>
      <c r="U112" s="25">
        <f t="shared" si="44"/>
        <v>2.2761856883988383</v>
      </c>
      <c r="V112" s="26">
        <f t="shared" si="36"/>
        <v>14501.579020788999</v>
      </c>
      <c r="W112" s="27">
        <f t="shared" si="37"/>
        <v>9010.863445471512</v>
      </c>
      <c r="X112" s="28">
        <f t="shared" si="11"/>
        <v>-1</v>
      </c>
      <c r="Y112" s="25">
        <f t="shared" si="45"/>
        <v>-1</v>
      </c>
      <c r="Z112" s="29">
        <f t="shared" si="38"/>
        <v>180</v>
      </c>
      <c r="AA112" s="30">
        <f t="shared" si="39"/>
        <v>180</v>
      </c>
      <c r="AB112" s="15">
        <f t="shared" si="14"/>
        <v>0</v>
      </c>
      <c r="AC112" s="16">
        <f t="shared" si="46"/>
        <v>0</v>
      </c>
      <c r="AD112" s="17">
        <f t="shared" si="40"/>
        <v>0</v>
      </c>
      <c r="AE112" s="18">
        <f t="shared" si="41"/>
        <v>0</v>
      </c>
      <c r="AF112" s="19" t="str">
        <f t="shared" si="17"/>
        <v>A</v>
      </c>
      <c r="AG112" s="20" t="str">
        <f t="shared" si="18"/>
        <v>0</v>
      </c>
      <c r="AH112" s="21" t="str">
        <f t="shared" si="19"/>
        <v>a</v>
      </c>
      <c r="AI112" s="22">
        <f t="shared" si="20"/>
        <v>180</v>
      </c>
      <c r="AJ112" s="16">
        <f t="shared" si="47"/>
        <v>9</v>
      </c>
      <c r="AK112" s="17">
        <f t="shared" si="42"/>
        <v>0</v>
      </c>
      <c r="AL112" s="18">
        <f t="shared" si="43"/>
        <v>0</v>
      </c>
      <c r="AM112" s="19" t="str">
        <f t="shared" si="23"/>
        <v>J</v>
      </c>
      <c r="AN112" s="20" t="str">
        <f t="shared" si="24"/>
        <v>0</v>
      </c>
      <c r="AO112" s="21" t="str">
        <f t="shared" si="25"/>
        <v>a</v>
      </c>
    </row>
    <row r="113" spans="1:41" ht="18" thickBot="1" thickTop="1">
      <c r="A113" s="34" t="s">
        <v>201</v>
      </c>
      <c r="B113" s="57" t="s">
        <v>202</v>
      </c>
      <c r="C113" s="60" t="str">
        <f t="shared" si="0"/>
        <v>QK23jl</v>
      </c>
      <c r="D113" s="42">
        <f t="shared" si="1"/>
        <v>309.7549063509442</v>
      </c>
      <c r="E113" s="43">
        <f t="shared" si="33"/>
        <v>129.75490635094422</v>
      </c>
      <c r="F113" s="46">
        <f t="shared" si="3"/>
        <v>12255.310574393035</v>
      </c>
      <c r="G113" s="47">
        <f t="shared" si="34"/>
        <v>7615.096942849357</v>
      </c>
      <c r="H113" s="31">
        <v>13</v>
      </c>
      <c r="I113" s="32">
        <v>28</v>
      </c>
      <c r="J113" s="32">
        <v>0</v>
      </c>
      <c r="K113" s="33" t="s">
        <v>5</v>
      </c>
      <c r="L113" s="31">
        <v>144</v>
      </c>
      <c r="M113" s="32">
        <v>45</v>
      </c>
      <c r="N113" s="32">
        <v>0</v>
      </c>
      <c r="O113" s="33" t="s">
        <v>12</v>
      </c>
      <c r="P113" s="7">
        <f t="shared" si="5"/>
        <v>13.466666666666667</v>
      </c>
      <c r="Q113" s="8">
        <f t="shared" si="6"/>
        <v>144.75</v>
      </c>
      <c r="R113" s="9">
        <f t="shared" si="49"/>
        <v>0.23503767260190306</v>
      </c>
      <c r="S113" s="10">
        <f t="shared" si="49"/>
        <v>2.526364092261792</v>
      </c>
      <c r="T113" s="25">
        <f t="shared" si="35"/>
        <v>-0.34553824778659864</v>
      </c>
      <c r="U113" s="25">
        <f t="shared" si="44"/>
        <v>1.9236086288483811</v>
      </c>
      <c r="V113" s="26">
        <f t="shared" si="36"/>
        <v>12255.310574393035</v>
      </c>
      <c r="W113" s="27">
        <f t="shared" si="37"/>
        <v>7615.096942849357</v>
      </c>
      <c r="X113" s="28">
        <f t="shared" si="11"/>
        <v>0.6395048370830843</v>
      </c>
      <c r="Y113" s="25">
        <f t="shared" si="45"/>
        <v>0.6395048370830843</v>
      </c>
      <c r="Z113" s="29">
        <f t="shared" si="38"/>
        <v>50.24509364905577</v>
      </c>
      <c r="AA113" s="30">
        <f t="shared" si="39"/>
        <v>309.7549063509442</v>
      </c>
      <c r="AB113" s="15">
        <f t="shared" si="14"/>
        <v>103.46666666666667</v>
      </c>
      <c r="AC113" s="16">
        <f t="shared" si="46"/>
        <v>10</v>
      </c>
      <c r="AD113" s="17">
        <f t="shared" si="40"/>
        <v>3</v>
      </c>
      <c r="AE113" s="18">
        <f t="shared" si="41"/>
        <v>11</v>
      </c>
      <c r="AF113" s="19" t="str">
        <f t="shared" si="17"/>
        <v>K</v>
      </c>
      <c r="AG113" s="20" t="str">
        <f t="shared" si="18"/>
        <v>3</v>
      </c>
      <c r="AH113" s="21" t="str">
        <f t="shared" si="19"/>
        <v>l</v>
      </c>
      <c r="AI113" s="22">
        <f t="shared" si="20"/>
        <v>324.75</v>
      </c>
      <c r="AJ113" s="16">
        <f t="shared" si="47"/>
        <v>16</v>
      </c>
      <c r="AK113" s="17">
        <f t="shared" si="42"/>
        <v>2</v>
      </c>
      <c r="AL113" s="18">
        <f t="shared" si="43"/>
        <v>9</v>
      </c>
      <c r="AM113" s="19" t="str">
        <f t="shared" si="23"/>
        <v>Q</v>
      </c>
      <c r="AN113" s="20" t="str">
        <f t="shared" si="24"/>
        <v>2</v>
      </c>
      <c r="AO113" s="21" t="str">
        <f t="shared" si="25"/>
        <v>j</v>
      </c>
    </row>
    <row r="114" spans="1:41" ht="18" thickBot="1" thickTop="1">
      <c r="A114" s="34" t="s">
        <v>203</v>
      </c>
      <c r="B114" s="57" t="s">
        <v>204</v>
      </c>
      <c r="C114" s="60" t="str">
        <f t="shared" si="0"/>
        <v>BL11bh</v>
      </c>
      <c r="D114" s="42">
        <f t="shared" si="1"/>
        <v>277.42614109654085</v>
      </c>
      <c r="E114" s="43">
        <f t="shared" si="33"/>
        <v>97.42614109654085</v>
      </c>
      <c r="F114" s="46">
        <f t="shared" si="3"/>
        <v>7226.847252976768</v>
      </c>
      <c r="G114" s="47">
        <f t="shared" si="34"/>
        <v>4490.554693699247</v>
      </c>
      <c r="H114" s="31">
        <v>21</v>
      </c>
      <c r="I114" s="32">
        <v>18</v>
      </c>
      <c r="J114" s="32">
        <v>0</v>
      </c>
      <c r="K114" s="33" t="s">
        <v>5</v>
      </c>
      <c r="L114" s="31">
        <v>157</v>
      </c>
      <c r="M114" s="32">
        <v>50</v>
      </c>
      <c r="N114" s="32">
        <v>0</v>
      </c>
      <c r="O114" s="33" t="s">
        <v>7</v>
      </c>
      <c r="P114" s="7">
        <f t="shared" si="5"/>
        <v>21.3</v>
      </c>
      <c r="Q114" s="8">
        <f t="shared" si="6"/>
        <v>-157.83333333333334</v>
      </c>
      <c r="R114" s="9">
        <f t="shared" si="49"/>
        <v>0.3717551306747922</v>
      </c>
      <c r="S114" s="10">
        <f t="shared" si="49"/>
        <v>-2.754711336064384</v>
      </c>
      <c r="T114" s="25">
        <f t="shared" si="35"/>
        <v>0.4227353312332797</v>
      </c>
      <c r="U114" s="25">
        <f t="shared" si="44"/>
        <v>1.1343348380123635</v>
      </c>
      <c r="V114" s="26">
        <f t="shared" si="36"/>
        <v>7226.847252976768</v>
      </c>
      <c r="W114" s="27">
        <f t="shared" si="37"/>
        <v>4490.554693699247</v>
      </c>
      <c r="X114" s="28">
        <f t="shared" si="11"/>
        <v>0.1292480313441732</v>
      </c>
      <c r="Y114" s="25">
        <f t="shared" si="45"/>
        <v>0.1292480313441732</v>
      </c>
      <c r="Z114" s="29">
        <f t="shared" si="38"/>
        <v>82.57385890345917</v>
      </c>
      <c r="AA114" s="30">
        <f t="shared" si="39"/>
        <v>277.42614109654085</v>
      </c>
      <c r="AB114" s="15">
        <f t="shared" si="14"/>
        <v>111.3</v>
      </c>
      <c r="AC114" s="16">
        <f t="shared" si="46"/>
        <v>11</v>
      </c>
      <c r="AD114" s="17">
        <f t="shared" si="40"/>
        <v>1</v>
      </c>
      <c r="AE114" s="18">
        <f t="shared" si="41"/>
        <v>7</v>
      </c>
      <c r="AF114" s="19" t="str">
        <f t="shared" si="17"/>
        <v>L</v>
      </c>
      <c r="AG114" s="20" t="str">
        <f t="shared" si="18"/>
        <v>1</v>
      </c>
      <c r="AH114" s="21" t="str">
        <f t="shared" si="19"/>
        <v>h</v>
      </c>
      <c r="AI114" s="22">
        <f t="shared" si="20"/>
        <v>22.166666666666657</v>
      </c>
      <c r="AJ114" s="16">
        <f t="shared" si="47"/>
        <v>1</v>
      </c>
      <c r="AK114" s="17">
        <f t="shared" si="42"/>
        <v>1</v>
      </c>
      <c r="AL114" s="18">
        <f t="shared" si="43"/>
        <v>1</v>
      </c>
      <c r="AM114" s="19" t="str">
        <f t="shared" si="23"/>
        <v>B</v>
      </c>
      <c r="AN114" s="20" t="str">
        <f t="shared" si="24"/>
        <v>1</v>
      </c>
      <c r="AO114" s="21" t="str">
        <f t="shared" si="25"/>
        <v>b</v>
      </c>
    </row>
    <row r="115" spans="1:41" ht="18" thickBot="1" thickTop="1">
      <c r="A115" s="34" t="s">
        <v>205</v>
      </c>
      <c r="B115" s="57" t="s">
        <v>206</v>
      </c>
      <c r="C115" s="60" t="str">
        <f t="shared" si="0"/>
        <v>BP51bf</v>
      </c>
      <c r="D115" s="42">
        <f t="shared" si="1"/>
        <v>320.88484726412486</v>
      </c>
      <c r="E115" s="43">
        <f t="shared" si="33"/>
        <v>140.88484726412486</v>
      </c>
      <c r="F115" s="46">
        <f t="shared" si="3"/>
        <v>4951.685348207288</v>
      </c>
      <c r="G115" s="47">
        <f t="shared" si="34"/>
        <v>3076.834628399681</v>
      </c>
      <c r="H115" s="31">
        <v>61</v>
      </c>
      <c r="I115" s="32">
        <v>13</v>
      </c>
      <c r="J115" s="32">
        <v>0</v>
      </c>
      <c r="K115" s="33" t="s">
        <v>5</v>
      </c>
      <c r="L115" s="31">
        <v>149</v>
      </c>
      <c r="M115" s="32">
        <v>54</v>
      </c>
      <c r="N115" s="32">
        <v>0</v>
      </c>
      <c r="O115" s="33" t="s">
        <v>7</v>
      </c>
      <c r="P115" s="7">
        <f t="shared" si="5"/>
        <v>61.21666666666667</v>
      </c>
      <c r="Q115" s="8">
        <f t="shared" si="6"/>
        <v>-149.9</v>
      </c>
      <c r="R115" s="9">
        <f t="shared" si="49"/>
        <v>1.0684323904291955</v>
      </c>
      <c r="S115" s="10">
        <f t="shared" si="49"/>
        <v>-2.6162485487395</v>
      </c>
      <c r="T115" s="25">
        <f t="shared" si="35"/>
        <v>0.712864063776211</v>
      </c>
      <c r="U115" s="25">
        <f t="shared" si="44"/>
        <v>0.7772226256800013</v>
      </c>
      <c r="V115" s="26">
        <f t="shared" si="36"/>
        <v>4951.685348207288</v>
      </c>
      <c r="W115" s="27">
        <f t="shared" si="37"/>
        <v>3076.834628399681</v>
      </c>
      <c r="X115" s="28">
        <f t="shared" si="11"/>
        <v>0.7758795881689703</v>
      </c>
      <c r="Y115" s="25">
        <f t="shared" si="45"/>
        <v>0.7758795881689703</v>
      </c>
      <c r="Z115" s="29">
        <f t="shared" si="38"/>
        <v>39.11515273587516</v>
      </c>
      <c r="AA115" s="30">
        <f t="shared" si="39"/>
        <v>320.88484726412486</v>
      </c>
      <c r="AB115" s="15">
        <f t="shared" si="14"/>
        <v>151.21666666666667</v>
      </c>
      <c r="AC115" s="16">
        <f t="shared" si="46"/>
        <v>15</v>
      </c>
      <c r="AD115" s="17">
        <f t="shared" si="40"/>
        <v>1</v>
      </c>
      <c r="AE115" s="18">
        <f t="shared" si="41"/>
        <v>5</v>
      </c>
      <c r="AF115" s="19" t="str">
        <f t="shared" si="17"/>
        <v>P</v>
      </c>
      <c r="AG115" s="20" t="str">
        <f t="shared" si="18"/>
        <v>1</v>
      </c>
      <c r="AH115" s="21" t="str">
        <f t="shared" si="19"/>
        <v>f</v>
      </c>
      <c r="AI115" s="22">
        <f t="shared" si="20"/>
        <v>30.099999999999994</v>
      </c>
      <c r="AJ115" s="16">
        <f t="shared" si="47"/>
        <v>1</v>
      </c>
      <c r="AK115" s="17">
        <f t="shared" si="42"/>
        <v>5</v>
      </c>
      <c r="AL115" s="18">
        <f t="shared" si="43"/>
        <v>1</v>
      </c>
      <c r="AM115" s="19" t="str">
        <f t="shared" si="23"/>
        <v>B</v>
      </c>
      <c r="AN115" s="20" t="str">
        <f t="shared" si="24"/>
        <v>5</v>
      </c>
      <c r="AO115" s="21" t="str">
        <f t="shared" si="25"/>
        <v>b</v>
      </c>
    </row>
    <row r="116" spans="1:41" ht="18" thickBot="1" thickTop="1">
      <c r="A116" s="34" t="s">
        <v>207</v>
      </c>
      <c r="B116" s="57" t="s">
        <v>208</v>
      </c>
      <c r="C116" s="60" t="str">
        <f t="shared" si="0"/>
        <v>FK68wl</v>
      </c>
      <c r="D116" s="42">
        <f t="shared" si="1"/>
        <v>141.32325591309294</v>
      </c>
      <c r="E116" s="43">
        <f t="shared" si="33"/>
        <v>321.3232559130929</v>
      </c>
      <c r="F116" s="46">
        <f t="shared" si="3"/>
        <v>2933.0732355464975</v>
      </c>
      <c r="G116" s="47">
        <f t="shared" si="34"/>
        <v>1822.52721329093</v>
      </c>
      <c r="H116" s="31">
        <v>18</v>
      </c>
      <c r="I116" s="32">
        <v>28</v>
      </c>
      <c r="J116" s="32">
        <v>0</v>
      </c>
      <c r="K116" s="33" t="s">
        <v>5</v>
      </c>
      <c r="L116" s="31">
        <v>66</v>
      </c>
      <c r="M116" s="32">
        <v>7</v>
      </c>
      <c r="N116" s="32">
        <v>0</v>
      </c>
      <c r="O116" s="33" t="s">
        <v>7</v>
      </c>
      <c r="P116" s="7">
        <f t="shared" si="5"/>
        <v>18.466666666666665</v>
      </c>
      <c r="Q116" s="8">
        <f t="shared" si="6"/>
        <v>-66.11666666666666</v>
      </c>
      <c r="R116" s="9">
        <f t="shared" si="49"/>
        <v>0.3223041352016195</v>
      </c>
      <c r="S116" s="10">
        <f t="shared" si="49"/>
        <v>-1.1539535237769174</v>
      </c>
      <c r="T116" s="25">
        <f t="shared" si="35"/>
        <v>0.8958842726211271</v>
      </c>
      <c r="U116" s="25">
        <f t="shared" si="44"/>
        <v>0.46037878442104807</v>
      </c>
      <c r="V116" s="26">
        <f t="shared" si="36"/>
        <v>2933.0732355464975</v>
      </c>
      <c r="W116" s="27">
        <f t="shared" si="37"/>
        <v>1822.52721329093</v>
      </c>
      <c r="X116" s="28">
        <f t="shared" si="11"/>
        <v>-0.7806841241950796</v>
      </c>
      <c r="Y116" s="25">
        <f t="shared" si="45"/>
        <v>-0.7806841241950796</v>
      </c>
      <c r="Z116" s="29">
        <f t="shared" si="38"/>
        <v>141.32325591309294</v>
      </c>
      <c r="AA116" s="30">
        <f t="shared" si="39"/>
        <v>141.32325591309294</v>
      </c>
      <c r="AB116" s="15">
        <f t="shared" si="14"/>
        <v>108.46666666666667</v>
      </c>
      <c r="AC116" s="16">
        <f t="shared" si="46"/>
        <v>10</v>
      </c>
      <c r="AD116" s="17">
        <f t="shared" si="40"/>
        <v>8</v>
      </c>
      <c r="AE116" s="18">
        <f t="shared" si="41"/>
        <v>11</v>
      </c>
      <c r="AF116" s="19" t="str">
        <f t="shared" si="17"/>
        <v>K</v>
      </c>
      <c r="AG116" s="20" t="str">
        <f t="shared" si="18"/>
        <v>8</v>
      </c>
      <c r="AH116" s="21" t="str">
        <f t="shared" si="19"/>
        <v>l</v>
      </c>
      <c r="AI116" s="22">
        <f t="shared" si="20"/>
        <v>113.88333333333334</v>
      </c>
      <c r="AJ116" s="16">
        <f t="shared" si="47"/>
        <v>5</v>
      </c>
      <c r="AK116" s="17">
        <f t="shared" si="42"/>
        <v>6.5</v>
      </c>
      <c r="AL116" s="18">
        <f t="shared" si="43"/>
        <v>22</v>
      </c>
      <c r="AM116" s="19" t="str">
        <f t="shared" si="23"/>
        <v>F</v>
      </c>
      <c r="AN116" s="20" t="str">
        <f t="shared" si="24"/>
        <v>6</v>
      </c>
      <c r="AO116" s="21" t="str">
        <f t="shared" si="25"/>
        <v>w</v>
      </c>
    </row>
    <row r="117" spans="1:41" ht="18" thickBot="1" thickTop="1">
      <c r="A117" s="34" t="s">
        <v>209</v>
      </c>
      <c r="B117" s="57" t="s">
        <v>210</v>
      </c>
      <c r="C117" s="60" t="str">
        <f t="shared" si="0"/>
        <v>KQ10tp</v>
      </c>
      <c r="D117" s="42">
        <f t="shared" si="1"/>
        <v>22.141286486440233</v>
      </c>
      <c r="E117" s="43">
        <f t="shared" si="33"/>
        <v>202.14128648644024</v>
      </c>
      <c r="F117" s="46">
        <f t="shared" si="3"/>
        <v>6382.409730144889</v>
      </c>
      <c r="G117" s="47">
        <f t="shared" si="34"/>
        <v>3965.8455433672652</v>
      </c>
      <c r="H117" s="31">
        <v>70</v>
      </c>
      <c r="I117" s="32">
        <v>38</v>
      </c>
      <c r="J117" s="32">
        <v>0</v>
      </c>
      <c r="K117" s="33" t="s">
        <v>5</v>
      </c>
      <c r="L117" s="31">
        <v>23</v>
      </c>
      <c r="M117" s="32">
        <v>38</v>
      </c>
      <c r="N117" s="32">
        <v>0</v>
      </c>
      <c r="O117" s="33" t="s">
        <v>12</v>
      </c>
      <c r="P117" s="7">
        <f t="shared" si="5"/>
        <v>70.63333333333334</v>
      </c>
      <c r="Q117" s="8">
        <f t="shared" si="6"/>
        <v>23.633333333333333</v>
      </c>
      <c r="R117" s="9">
        <f t="shared" si="49"/>
        <v>1.2327842283253283</v>
      </c>
      <c r="S117" s="10">
        <f t="shared" si="49"/>
        <v>0.4124794798879932</v>
      </c>
      <c r="T117" s="25">
        <f t="shared" si="35"/>
        <v>0.5387944622225285</v>
      </c>
      <c r="U117" s="25">
        <f t="shared" si="44"/>
        <v>1.0017908852840824</v>
      </c>
      <c r="V117" s="26">
        <f t="shared" si="36"/>
        <v>6382.409730144889</v>
      </c>
      <c r="W117" s="27">
        <f t="shared" si="37"/>
        <v>3965.8455433672652</v>
      </c>
      <c r="X117" s="28">
        <f t="shared" si="11"/>
        <v>0.926257288740924</v>
      </c>
      <c r="Y117" s="25">
        <f t="shared" si="45"/>
        <v>0.926257288740924</v>
      </c>
      <c r="Z117" s="29">
        <f t="shared" si="38"/>
        <v>22.141286486440233</v>
      </c>
      <c r="AA117" s="30">
        <f t="shared" si="39"/>
        <v>22.141286486440233</v>
      </c>
      <c r="AB117" s="15">
        <f t="shared" si="14"/>
        <v>160.63333333333333</v>
      </c>
      <c r="AC117" s="16">
        <f t="shared" si="46"/>
        <v>16</v>
      </c>
      <c r="AD117" s="17">
        <f t="shared" si="40"/>
        <v>0</v>
      </c>
      <c r="AE117" s="18">
        <f t="shared" si="41"/>
        <v>15</v>
      </c>
      <c r="AF117" s="19" t="str">
        <f t="shared" si="17"/>
        <v>Q</v>
      </c>
      <c r="AG117" s="20" t="str">
        <f t="shared" si="18"/>
        <v>0</v>
      </c>
      <c r="AH117" s="21" t="str">
        <f t="shared" si="19"/>
        <v>p</v>
      </c>
      <c r="AI117" s="22">
        <f t="shared" si="20"/>
        <v>203.63333333333333</v>
      </c>
      <c r="AJ117" s="16">
        <f t="shared" si="47"/>
        <v>10</v>
      </c>
      <c r="AK117" s="17">
        <f t="shared" si="42"/>
        <v>1.5</v>
      </c>
      <c r="AL117" s="18">
        <f t="shared" si="43"/>
        <v>19</v>
      </c>
      <c r="AM117" s="19" t="str">
        <f t="shared" si="23"/>
        <v>K</v>
      </c>
      <c r="AN117" s="20" t="str">
        <f t="shared" si="24"/>
        <v>1</v>
      </c>
      <c r="AO117" s="21" t="str">
        <f t="shared" si="25"/>
        <v>t</v>
      </c>
    </row>
    <row r="118" spans="1:41" ht="18" thickBot="1" thickTop="1">
      <c r="A118" s="34" t="s">
        <v>209</v>
      </c>
      <c r="B118" s="57" t="s">
        <v>211</v>
      </c>
      <c r="C118" s="60" t="str">
        <f t="shared" si="0"/>
        <v>JO59jw</v>
      </c>
      <c r="D118" s="42">
        <f t="shared" si="1"/>
        <v>36.28131207753576</v>
      </c>
      <c r="E118" s="43">
        <f t="shared" si="33"/>
        <v>216.28131207753574</v>
      </c>
      <c r="F118" s="46">
        <f t="shared" si="3"/>
        <v>6409.3164193921075</v>
      </c>
      <c r="G118" s="47">
        <f t="shared" si="34"/>
        <v>3982.5645849439684</v>
      </c>
      <c r="H118" s="31">
        <v>59</v>
      </c>
      <c r="I118" s="32">
        <v>56</v>
      </c>
      <c r="J118" s="32">
        <v>0</v>
      </c>
      <c r="K118" s="33" t="s">
        <v>5</v>
      </c>
      <c r="L118" s="31">
        <v>10</v>
      </c>
      <c r="M118" s="32">
        <v>45</v>
      </c>
      <c r="N118" s="32">
        <v>0</v>
      </c>
      <c r="O118" s="33" t="s">
        <v>12</v>
      </c>
      <c r="P118" s="7">
        <f t="shared" si="5"/>
        <v>59.93333333333333</v>
      </c>
      <c r="Q118" s="8">
        <f t="shared" si="6"/>
        <v>10.75</v>
      </c>
      <c r="R118" s="9">
        <f t="shared" si="49"/>
        <v>1.046033998361935</v>
      </c>
      <c r="S118" s="10">
        <f t="shared" si="49"/>
        <v>0.18762289458939044</v>
      </c>
      <c r="T118" s="25">
        <f t="shared" si="35"/>
        <v>0.5352317965507577</v>
      </c>
      <c r="U118" s="25">
        <f t="shared" si="44"/>
        <v>1.006014192339053</v>
      </c>
      <c r="V118" s="26">
        <f t="shared" si="36"/>
        <v>6409.3164193921075</v>
      </c>
      <c r="W118" s="27">
        <f t="shared" si="37"/>
        <v>3982.5645849439684</v>
      </c>
      <c r="X118" s="28">
        <f t="shared" si="11"/>
        <v>0.8061213338147787</v>
      </c>
      <c r="Y118" s="25">
        <f t="shared" si="45"/>
        <v>0.8061213338147787</v>
      </c>
      <c r="Z118" s="29">
        <f t="shared" si="38"/>
        <v>36.28131207753576</v>
      </c>
      <c r="AA118" s="30">
        <f t="shared" si="39"/>
        <v>36.28131207753576</v>
      </c>
      <c r="AB118" s="15">
        <f t="shared" si="14"/>
        <v>149.93333333333334</v>
      </c>
      <c r="AC118" s="16">
        <f t="shared" si="46"/>
        <v>14</v>
      </c>
      <c r="AD118" s="17">
        <f t="shared" si="40"/>
        <v>9</v>
      </c>
      <c r="AE118" s="18">
        <f t="shared" si="41"/>
        <v>22</v>
      </c>
      <c r="AF118" s="19" t="str">
        <f t="shared" si="17"/>
        <v>O</v>
      </c>
      <c r="AG118" s="20" t="str">
        <f t="shared" si="18"/>
        <v>9</v>
      </c>
      <c r="AH118" s="21" t="str">
        <f t="shared" si="19"/>
        <v>w</v>
      </c>
      <c r="AI118" s="22">
        <f t="shared" si="20"/>
        <v>190.75</v>
      </c>
      <c r="AJ118" s="16">
        <f t="shared" si="47"/>
        <v>9</v>
      </c>
      <c r="AK118" s="17">
        <f t="shared" si="42"/>
        <v>5</v>
      </c>
      <c r="AL118" s="18">
        <f t="shared" si="43"/>
        <v>9</v>
      </c>
      <c r="AM118" s="19" t="str">
        <f t="shared" si="23"/>
        <v>J</v>
      </c>
      <c r="AN118" s="20" t="str">
        <f t="shared" si="24"/>
        <v>5</v>
      </c>
      <c r="AO118" s="21" t="str">
        <f t="shared" si="25"/>
        <v>j</v>
      </c>
    </row>
    <row r="119" spans="1:41" ht="18" thickBot="1" thickTop="1">
      <c r="A119" s="34" t="s">
        <v>212</v>
      </c>
      <c r="B119" s="57" t="s">
        <v>213</v>
      </c>
      <c r="C119" s="60" t="str">
        <f t="shared" si="0"/>
        <v>GF05tj</v>
      </c>
      <c r="D119" s="42">
        <f t="shared" si="1"/>
        <v>159.38090687293294</v>
      </c>
      <c r="E119" s="43">
        <f t="shared" si="33"/>
        <v>339.38090687293294</v>
      </c>
      <c r="F119" s="46">
        <f t="shared" si="3"/>
        <v>8717.153688053393</v>
      </c>
      <c r="G119" s="47">
        <f t="shared" si="34"/>
        <v>5416.588180061774</v>
      </c>
      <c r="H119" s="31">
        <v>34</v>
      </c>
      <c r="I119" s="32">
        <v>35</v>
      </c>
      <c r="J119" s="32">
        <v>0</v>
      </c>
      <c r="K119" s="33" t="s">
        <v>11</v>
      </c>
      <c r="L119" s="31">
        <v>58</v>
      </c>
      <c r="M119" s="32">
        <v>22</v>
      </c>
      <c r="N119" s="32">
        <v>0</v>
      </c>
      <c r="O119" s="33" t="s">
        <v>7</v>
      </c>
      <c r="P119" s="7">
        <f t="shared" si="5"/>
        <v>-34.583333333333336</v>
      </c>
      <c r="Q119" s="8">
        <f t="shared" si="6"/>
        <v>-58.36666666666667</v>
      </c>
      <c r="R119" s="9">
        <f t="shared" si="49"/>
        <v>-0.6035930329813723</v>
      </c>
      <c r="S119" s="10">
        <f t="shared" si="49"/>
        <v>-1.018690506747357</v>
      </c>
      <c r="T119" s="25">
        <f t="shared" si="35"/>
        <v>0.2011591895098963</v>
      </c>
      <c r="U119" s="25">
        <f t="shared" si="44"/>
        <v>1.3682551699973933</v>
      </c>
      <c r="V119" s="26">
        <f t="shared" si="36"/>
        <v>8717.153688053393</v>
      </c>
      <c r="W119" s="27">
        <f t="shared" si="37"/>
        <v>5416.588180061774</v>
      </c>
      <c r="X119" s="28">
        <f t="shared" si="11"/>
        <v>-0.935942236784356</v>
      </c>
      <c r="Y119" s="25">
        <f t="shared" si="45"/>
        <v>-0.935942236784356</v>
      </c>
      <c r="Z119" s="29">
        <f t="shared" si="38"/>
        <v>159.38090687293294</v>
      </c>
      <c r="AA119" s="30">
        <f t="shared" si="39"/>
        <v>159.38090687293294</v>
      </c>
      <c r="AB119" s="15">
        <f t="shared" si="14"/>
        <v>55.416666666666664</v>
      </c>
      <c r="AC119" s="16">
        <f t="shared" si="46"/>
        <v>5</v>
      </c>
      <c r="AD119" s="17">
        <f t="shared" si="40"/>
        <v>5</v>
      </c>
      <c r="AE119" s="18">
        <f t="shared" si="41"/>
        <v>9</v>
      </c>
      <c r="AF119" s="19" t="str">
        <f t="shared" si="17"/>
        <v>F</v>
      </c>
      <c r="AG119" s="20" t="str">
        <f t="shared" si="18"/>
        <v>5</v>
      </c>
      <c r="AH119" s="21" t="str">
        <f t="shared" si="19"/>
        <v>j</v>
      </c>
      <c r="AI119" s="22">
        <f t="shared" si="20"/>
        <v>121.63333333333333</v>
      </c>
      <c r="AJ119" s="16">
        <f t="shared" si="47"/>
        <v>6</v>
      </c>
      <c r="AK119" s="17">
        <f t="shared" si="42"/>
        <v>0.5</v>
      </c>
      <c r="AL119" s="18">
        <f t="shared" si="43"/>
        <v>19</v>
      </c>
      <c r="AM119" s="19" t="str">
        <f t="shared" si="23"/>
        <v>G</v>
      </c>
      <c r="AN119" s="20" t="str">
        <f t="shared" si="24"/>
        <v>0</v>
      </c>
      <c r="AO119" s="21" t="str">
        <f t="shared" si="25"/>
        <v>t</v>
      </c>
    </row>
    <row r="120" spans="1:41" ht="18" thickBot="1" thickTop="1">
      <c r="A120" s="34" t="s">
        <v>212</v>
      </c>
      <c r="B120" s="57" t="s">
        <v>214</v>
      </c>
      <c r="C120" s="60" t="str">
        <f>IF(D120&lt;&gt;"",AM120&amp;AF120&amp;AN120&amp;AG120&amp;AO120&amp;AH120,"")</f>
        <v>FD55ue</v>
      </c>
      <c r="D120" s="42">
        <f>IF(F120="","",IF(ISERR(AA120),"  N/A  ",AA120))</f>
        <v>171.46341047405303</v>
      </c>
      <c r="E120" s="43">
        <f t="shared" si="33"/>
        <v>351.46341047405303</v>
      </c>
      <c r="F120" s="46">
        <f>IF(H120+I120+J120+L120+M120+N120&gt;0,V120,"")</f>
        <v>10681.2031414646</v>
      </c>
      <c r="G120" s="47">
        <f t="shared" si="34"/>
        <v>6636.991930540973</v>
      </c>
      <c r="H120" s="31">
        <v>54</v>
      </c>
      <c r="I120" s="32">
        <v>48</v>
      </c>
      <c r="J120" s="32">
        <v>0</v>
      </c>
      <c r="K120" s="33" t="s">
        <v>11</v>
      </c>
      <c r="L120" s="31">
        <v>68</v>
      </c>
      <c r="M120" s="32">
        <v>18</v>
      </c>
      <c r="N120" s="32">
        <v>0</v>
      </c>
      <c r="O120" s="33" t="s">
        <v>7</v>
      </c>
      <c r="P120" s="7">
        <f t="shared" si="5"/>
        <v>-54.8</v>
      </c>
      <c r="Q120" s="8">
        <f t="shared" si="6"/>
        <v>-68.3</v>
      </c>
      <c r="R120" s="9">
        <f t="shared" si="49"/>
        <v>-0.9564404300928926</v>
      </c>
      <c r="S120" s="10">
        <f t="shared" si="49"/>
        <v>-1.192059879112127</v>
      </c>
      <c r="T120" s="25">
        <f t="shared" si="35"/>
        <v>-0.10554153547229961</v>
      </c>
      <c r="U120" s="25">
        <f t="shared" si="44"/>
        <v>1.6765347891170304</v>
      </c>
      <c r="V120" s="26">
        <f t="shared" si="36"/>
        <v>10681.2031414646</v>
      </c>
      <c r="W120" s="27">
        <f t="shared" si="37"/>
        <v>6636.991930540973</v>
      </c>
      <c r="X120" s="28">
        <f t="shared" si="11"/>
        <v>-0.9889212694702081</v>
      </c>
      <c r="Y120" s="25">
        <f t="shared" si="45"/>
        <v>-0.9889212694702081</v>
      </c>
      <c r="Z120" s="29">
        <f t="shared" si="38"/>
        <v>171.46341047405303</v>
      </c>
      <c r="AA120" s="30">
        <f t="shared" si="39"/>
        <v>171.46341047405303</v>
      </c>
      <c r="AB120" s="15">
        <f t="shared" si="14"/>
        <v>35.2</v>
      </c>
      <c r="AC120" s="16">
        <f t="shared" si="46"/>
        <v>3</v>
      </c>
      <c r="AD120" s="17">
        <f t="shared" si="40"/>
        <v>5</v>
      </c>
      <c r="AE120" s="18">
        <f t="shared" si="41"/>
        <v>4</v>
      </c>
      <c r="AF120" s="19" t="str">
        <f t="shared" si="17"/>
        <v>D</v>
      </c>
      <c r="AG120" s="20" t="str">
        <f t="shared" si="18"/>
        <v>5</v>
      </c>
      <c r="AH120" s="21" t="str">
        <f t="shared" si="19"/>
        <v>e</v>
      </c>
      <c r="AI120" s="22">
        <f t="shared" si="20"/>
        <v>111.7</v>
      </c>
      <c r="AJ120" s="16">
        <f t="shared" si="47"/>
        <v>5</v>
      </c>
      <c r="AK120" s="17">
        <f t="shared" si="42"/>
        <v>5.5</v>
      </c>
      <c r="AL120" s="18">
        <f t="shared" si="43"/>
        <v>20</v>
      </c>
      <c r="AM120" s="19" t="str">
        <f t="shared" si="23"/>
        <v>F</v>
      </c>
      <c r="AN120" s="20" t="str">
        <f t="shared" si="24"/>
        <v>5</v>
      </c>
      <c r="AO120" s="21" t="str">
        <f t="shared" si="25"/>
        <v>u</v>
      </c>
    </row>
    <row r="121" spans="1:41" ht="18" thickBot="1" thickTop="1">
      <c r="A121" s="34" t="s">
        <v>215</v>
      </c>
      <c r="B121" s="57" t="s">
        <v>216</v>
      </c>
      <c r="C121" s="60" t="str">
        <f>IF(D121&lt;&gt;"",AM121&amp;AF121&amp;AN121&amp;AG121&amp;AO121&amp;AH121,"")</f>
        <v>KN12sp</v>
      </c>
      <c r="D121" s="42">
        <f>IF(F121="","",IF(ISERR(AA121),"  N/A  ",AA121))</f>
        <v>47.19593431393386</v>
      </c>
      <c r="E121" s="43">
        <f t="shared" si="33"/>
        <v>227.19593431393386</v>
      </c>
      <c r="F121" s="46">
        <f>IF(H121+I121+J121+L121+M121+N121&gt;0,V121,"")</f>
        <v>8205.430185583957</v>
      </c>
      <c r="G121" s="47">
        <f t="shared" si="34"/>
        <v>5098.617937236479</v>
      </c>
      <c r="H121" s="31">
        <v>42</v>
      </c>
      <c r="I121" s="32">
        <v>40</v>
      </c>
      <c r="J121" s="32">
        <v>0</v>
      </c>
      <c r="K121" s="33" t="s">
        <v>5</v>
      </c>
      <c r="L121" s="31">
        <v>23</v>
      </c>
      <c r="M121" s="32">
        <v>30</v>
      </c>
      <c r="N121" s="32">
        <v>0</v>
      </c>
      <c r="O121" s="33" t="s">
        <v>12</v>
      </c>
      <c r="P121" s="7">
        <f t="shared" si="5"/>
        <v>42.666666666666664</v>
      </c>
      <c r="Q121" s="8">
        <f t="shared" si="6"/>
        <v>23.5</v>
      </c>
      <c r="R121" s="9">
        <f t="shared" si="49"/>
        <v>0.7446738141842473</v>
      </c>
      <c r="S121" s="10">
        <f t="shared" si="49"/>
        <v>0.41015237421866746</v>
      </c>
      <c r="T121" s="25">
        <f t="shared" si="35"/>
        <v>0.2791049647910129</v>
      </c>
      <c r="U121" s="25">
        <f t="shared" si="44"/>
        <v>1.2879344193351054</v>
      </c>
      <c r="V121" s="26">
        <f t="shared" si="36"/>
        <v>8205.430185583957</v>
      </c>
      <c r="W121" s="27">
        <f t="shared" si="37"/>
        <v>5098.617937236479</v>
      </c>
      <c r="X121" s="28">
        <f t="shared" si="11"/>
        <v>0.6794933677346034</v>
      </c>
      <c r="Y121" s="25">
        <f t="shared" si="45"/>
        <v>0.6794933677346034</v>
      </c>
      <c r="Z121" s="29">
        <f t="shared" si="38"/>
        <v>47.19593431393386</v>
      </c>
      <c r="AA121" s="30">
        <f t="shared" si="39"/>
        <v>47.19593431393386</v>
      </c>
      <c r="AB121" s="15">
        <f t="shared" si="14"/>
        <v>132.66666666666666</v>
      </c>
      <c r="AC121" s="16">
        <f t="shared" si="46"/>
        <v>13</v>
      </c>
      <c r="AD121" s="17">
        <f t="shared" si="40"/>
        <v>2</v>
      </c>
      <c r="AE121" s="18">
        <f t="shared" si="41"/>
        <v>15</v>
      </c>
      <c r="AF121" s="19" t="str">
        <f t="shared" si="17"/>
        <v>N</v>
      </c>
      <c r="AG121" s="20" t="str">
        <f t="shared" si="18"/>
        <v>2</v>
      </c>
      <c r="AH121" s="21" t="str">
        <f t="shared" si="19"/>
        <v>p</v>
      </c>
      <c r="AI121" s="22">
        <f t="shared" si="20"/>
        <v>203.5</v>
      </c>
      <c r="AJ121" s="16">
        <f t="shared" si="47"/>
        <v>10</v>
      </c>
      <c r="AK121" s="17">
        <f t="shared" si="42"/>
        <v>1.5</v>
      </c>
      <c r="AL121" s="18">
        <f t="shared" si="43"/>
        <v>18</v>
      </c>
      <c r="AM121" s="19" t="str">
        <f t="shared" si="23"/>
        <v>K</v>
      </c>
      <c r="AN121" s="20" t="str">
        <f t="shared" si="24"/>
        <v>1</v>
      </c>
      <c r="AO121" s="21" t="str">
        <f t="shared" si="25"/>
        <v>s</v>
      </c>
    </row>
    <row r="122" spans="1:41" ht="18" thickBot="1" thickTop="1">
      <c r="A122" s="34" t="s">
        <v>217</v>
      </c>
      <c r="B122" s="57" t="s">
        <v>218</v>
      </c>
      <c r="C122" s="60" t="str">
        <f t="shared" si="0"/>
        <v>FH18la</v>
      </c>
      <c r="D122" s="42">
        <f t="shared" si="1"/>
        <v>172.48879598532204</v>
      </c>
      <c r="E122" s="43">
        <f t="shared" si="33"/>
        <v>352.48879598532204</v>
      </c>
      <c r="F122" s="46">
        <f t="shared" si="3"/>
        <v>5862.251836509635</v>
      </c>
      <c r="G122" s="47">
        <f t="shared" si="34"/>
        <v>3642.634412847469</v>
      </c>
      <c r="H122" s="31">
        <v>12</v>
      </c>
      <c r="I122" s="32">
        <v>0</v>
      </c>
      <c r="J122" s="32">
        <v>0</v>
      </c>
      <c r="K122" s="33" t="s">
        <v>11</v>
      </c>
      <c r="L122" s="31">
        <v>77</v>
      </c>
      <c r="M122" s="32">
        <v>2</v>
      </c>
      <c r="N122" s="32">
        <v>0</v>
      </c>
      <c r="O122" s="33" t="s">
        <v>7</v>
      </c>
      <c r="P122" s="7">
        <f t="shared" si="5"/>
        <v>-12</v>
      </c>
      <c r="Q122" s="8">
        <f t="shared" si="6"/>
        <v>-77.03333333333333</v>
      </c>
      <c r="R122" s="9">
        <f t="shared" si="49"/>
        <v>-0.20943951023931956</v>
      </c>
      <c r="S122" s="10">
        <f t="shared" si="49"/>
        <v>-1.344485300452965</v>
      </c>
      <c r="T122" s="25">
        <f t="shared" si="35"/>
        <v>0.6057037837163883</v>
      </c>
      <c r="U122" s="25">
        <f t="shared" si="44"/>
        <v>0.920146262205248</v>
      </c>
      <c r="V122" s="26">
        <f t="shared" si="36"/>
        <v>5862.251836509635</v>
      </c>
      <c r="W122" s="27">
        <f t="shared" si="37"/>
        <v>3642.634412847469</v>
      </c>
      <c r="X122" s="28">
        <f t="shared" si="11"/>
        <v>-0.9914193184200318</v>
      </c>
      <c r="Y122" s="25">
        <f t="shared" si="45"/>
        <v>-0.9914193184200318</v>
      </c>
      <c r="Z122" s="29">
        <f t="shared" si="38"/>
        <v>172.48879598532204</v>
      </c>
      <c r="AA122" s="30">
        <f t="shared" si="39"/>
        <v>172.48879598532204</v>
      </c>
      <c r="AB122" s="15">
        <f t="shared" si="14"/>
        <v>78</v>
      </c>
      <c r="AC122" s="16">
        <f t="shared" si="46"/>
        <v>7</v>
      </c>
      <c r="AD122" s="17">
        <f t="shared" si="40"/>
        <v>8</v>
      </c>
      <c r="AE122" s="18">
        <f t="shared" si="41"/>
        <v>0</v>
      </c>
      <c r="AF122" s="19" t="str">
        <f t="shared" si="17"/>
        <v>H</v>
      </c>
      <c r="AG122" s="20" t="str">
        <f t="shared" si="18"/>
        <v>8</v>
      </c>
      <c r="AH122" s="21" t="str">
        <f t="shared" si="19"/>
        <v>a</v>
      </c>
      <c r="AI122" s="22">
        <f t="shared" si="20"/>
        <v>102.96666666666667</v>
      </c>
      <c r="AJ122" s="16">
        <f t="shared" si="47"/>
        <v>5</v>
      </c>
      <c r="AK122" s="17">
        <f t="shared" si="42"/>
        <v>1</v>
      </c>
      <c r="AL122" s="18">
        <f t="shared" si="43"/>
        <v>11</v>
      </c>
      <c r="AM122" s="19" t="str">
        <f t="shared" si="23"/>
        <v>F</v>
      </c>
      <c r="AN122" s="20" t="str">
        <f t="shared" si="24"/>
        <v>1</v>
      </c>
      <c r="AO122" s="21" t="str">
        <f t="shared" si="25"/>
        <v>l</v>
      </c>
    </row>
    <row r="123" spans="1:41" ht="18" thickBot="1" thickTop="1">
      <c r="A123" s="34" t="s">
        <v>219</v>
      </c>
      <c r="B123" s="57" t="s">
        <v>220</v>
      </c>
      <c r="C123" s="60" t="str">
        <f t="shared" si="0"/>
        <v>JN88ef</v>
      </c>
      <c r="D123" s="42">
        <f t="shared" si="1"/>
        <v>45.79973157957125</v>
      </c>
      <c r="E123" s="43">
        <f t="shared" si="33"/>
        <v>225.79973157957124</v>
      </c>
      <c r="F123" s="46">
        <f t="shared" si="3"/>
        <v>7384.946826756393</v>
      </c>
      <c r="G123" s="47">
        <f t="shared" si="34"/>
        <v>4588.793214350907</v>
      </c>
      <c r="H123" s="31">
        <v>48</v>
      </c>
      <c r="I123" s="32">
        <v>14</v>
      </c>
      <c r="J123" s="32">
        <v>0</v>
      </c>
      <c r="K123" s="33" t="s">
        <v>5</v>
      </c>
      <c r="L123" s="31">
        <v>16</v>
      </c>
      <c r="M123" s="32">
        <v>20</v>
      </c>
      <c r="N123" s="32">
        <v>0</v>
      </c>
      <c r="O123" s="33" t="s">
        <v>12</v>
      </c>
      <c r="P123" s="7">
        <f t="shared" si="5"/>
        <v>48.233333333333334</v>
      </c>
      <c r="Q123" s="8">
        <f t="shared" si="6"/>
        <v>16.333333333333332</v>
      </c>
      <c r="R123" s="9">
        <f t="shared" si="49"/>
        <v>0.8418304758785983</v>
      </c>
      <c r="S123" s="10">
        <f t="shared" si="49"/>
        <v>0.28507044449240715</v>
      </c>
      <c r="T123" s="25">
        <f t="shared" si="35"/>
        <v>0.4001183545687756</v>
      </c>
      <c r="U123" s="25">
        <f t="shared" si="44"/>
        <v>1.1591503416663622</v>
      </c>
      <c r="V123" s="26">
        <f t="shared" si="36"/>
        <v>7384.946826756393</v>
      </c>
      <c r="W123" s="27">
        <f t="shared" si="37"/>
        <v>4588.793214350907</v>
      </c>
      <c r="X123" s="28">
        <f t="shared" si="11"/>
        <v>0.6971684614442543</v>
      </c>
      <c r="Y123" s="25">
        <f t="shared" si="45"/>
        <v>0.6971684614442543</v>
      </c>
      <c r="Z123" s="29">
        <f t="shared" si="38"/>
        <v>45.79973157957125</v>
      </c>
      <c r="AA123" s="30">
        <f t="shared" si="39"/>
        <v>45.79973157957125</v>
      </c>
      <c r="AB123" s="15">
        <f t="shared" si="14"/>
        <v>138.23333333333335</v>
      </c>
      <c r="AC123" s="16">
        <f t="shared" si="46"/>
        <v>13</v>
      </c>
      <c r="AD123" s="17">
        <f t="shared" si="40"/>
        <v>8</v>
      </c>
      <c r="AE123" s="18">
        <f t="shared" si="41"/>
        <v>5</v>
      </c>
      <c r="AF123" s="19" t="str">
        <f t="shared" si="17"/>
        <v>N</v>
      </c>
      <c r="AG123" s="20" t="str">
        <f t="shared" si="18"/>
        <v>8</v>
      </c>
      <c r="AH123" s="21" t="str">
        <f t="shared" si="19"/>
        <v>f</v>
      </c>
      <c r="AI123" s="22">
        <f t="shared" si="20"/>
        <v>196.33333333333334</v>
      </c>
      <c r="AJ123" s="16">
        <f t="shared" si="47"/>
        <v>9</v>
      </c>
      <c r="AK123" s="17">
        <f t="shared" si="42"/>
        <v>8</v>
      </c>
      <c r="AL123" s="18">
        <f t="shared" si="43"/>
        <v>4</v>
      </c>
      <c r="AM123" s="19" t="str">
        <f t="shared" si="23"/>
        <v>J</v>
      </c>
      <c r="AN123" s="20" t="str">
        <f t="shared" si="24"/>
        <v>8</v>
      </c>
      <c r="AO123" s="21" t="str">
        <f t="shared" si="25"/>
        <v>e</v>
      </c>
    </row>
    <row r="124" spans="1:41" ht="18" thickBot="1" thickTop="1">
      <c r="A124" s="34" t="s">
        <v>221</v>
      </c>
      <c r="B124" s="57" t="s">
        <v>222</v>
      </c>
      <c r="C124" s="60" t="str">
        <f t="shared" si="0"/>
        <v>KP20md</v>
      </c>
      <c r="D124" s="42">
        <f t="shared" si="1"/>
        <v>31.85459444202059</v>
      </c>
      <c r="E124" s="43">
        <f t="shared" si="33"/>
        <v>211.85459444202058</v>
      </c>
      <c r="F124" s="46">
        <f t="shared" si="3"/>
        <v>7072.932453297896</v>
      </c>
      <c r="G124" s="47">
        <f t="shared" si="34"/>
        <v>4394.916471119816</v>
      </c>
      <c r="H124" s="31">
        <v>60</v>
      </c>
      <c r="I124" s="32">
        <v>10</v>
      </c>
      <c r="J124" s="32">
        <v>0</v>
      </c>
      <c r="K124" s="33" t="s">
        <v>5</v>
      </c>
      <c r="L124" s="31">
        <v>25</v>
      </c>
      <c r="M124" s="32">
        <v>0</v>
      </c>
      <c r="N124" s="32">
        <v>0</v>
      </c>
      <c r="O124" s="33" t="s">
        <v>12</v>
      </c>
      <c r="P124" s="7">
        <f t="shared" si="5"/>
        <v>60.166666666666664</v>
      </c>
      <c r="Q124" s="8">
        <f t="shared" si="6"/>
        <v>25</v>
      </c>
      <c r="R124" s="9">
        <f t="shared" si="49"/>
        <v>1.0501064332832548</v>
      </c>
      <c r="S124" s="10">
        <f t="shared" si="49"/>
        <v>0.4363323129985824</v>
      </c>
      <c r="T124" s="25">
        <f t="shared" si="35"/>
        <v>0.44450370416822854</v>
      </c>
      <c r="U124" s="25">
        <f t="shared" si="44"/>
        <v>1.110176181650902</v>
      </c>
      <c r="V124" s="26">
        <f t="shared" si="36"/>
        <v>7072.932453297896</v>
      </c>
      <c r="W124" s="27">
        <f t="shared" si="37"/>
        <v>4394.916471119816</v>
      </c>
      <c r="X124" s="28">
        <f t="shared" si="11"/>
        <v>0.8493901959544313</v>
      </c>
      <c r="Y124" s="25">
        <f t="shared" si="45"/>
        <v>0.8493901959544313</v>
      </c>
      <c r="Z124" s="29">
        <f t="shared" si="38"/>
        <v>31.85459444202059</v>
      </c>
      <c r="AA124" s="30">
        <f t="shared" si="39"/>
        <v>31.85459444202059</v>
      </c>
      <c r="AB124" s="15">
        <f t="shared" si="14"/>
        <v>150.16666666666666</v>
      </c>
      <c r="AC124" s="16">
        <f t="shared" si="46"/>
        <v>15</v>
      </c>
      <c r="AD124" s="17">
        <f t="shared" si="40"/>
        <v>0</v>
      </c>
      <c r="AE124" s="18">
        <f t="shared" si="41"/>
        <v>3</v>
      </c>
      <c r="AF124" s="19" t="str">
        <f t="shared" si="17"/>
        <v>P</v>
      </c>
      <c r="AG124" s="20" t="str">
        <f t="shared" si="18"/>
        <v>0</v>
      </c>
      <c r="AH124" s="21" t="str">
        <f t="shared" si="19"/>
        <v>d</v>
      </c>
      <c r="AI124" s="22">
        <f t="shared" si="20"/>
        <v>205</v>
      </c>
      <c r="AJ124" s="16">
        <f t="shared" si="47"/>
        <v>10</v>
      </c>
      <c r="AK124" s="17">
        <f t="shared" si="42"/>
        <v>2.5</v>
      </c>
      <c r="AL124" s="18">
        <f t="shared" si="43"/>
        <v>12</v>
      </c>
      <c r="AM124" s="19" t="str">
        <f t="shared" si="23"/>
        <v>K</v>
      </c>
      <c r="AN124" s="20" t="str">
        <f t="shared" si="24"/>
        <v>2</v>
      </c>
      <c r="AO124" s="21" t="str">
        <f t="shared" si="25"/>
        <v>m</v>
      </c>
    </row>
    <row r="125" spans="1:41" ht="18" thickBot="1" thickTop="1">
      <c r="A125" s="34" t="s">
        <v>223</v>
      </c>
      <c r="B125" s="57" t="s">
        <v>224</v>
      </c>
      <c r="C125" s="60" t="str">
        <f t="shared" si="0"/>
        <v>JO70fc</v>
      </c>
      <c r="D125" s="42">
        <f t="shared" si="1"/>
        <v>44.86416734852929</v>
      </c>
      <c r="E125" s="43">
        <f t="shared" si="33"/>
        <v>224.8641673485293</v>
      </c>
      <c r="F125" s="46">
        <f t="shared" si="3"/>
        <v>7154.264400206427</v>
      </c>
      <c r="G125" s="47">
        <f t="shared" si="34"/>
        <v>4445.453799937354</v>
      </c>
      <c r="H125" s="31">
        <v>50</v>
      </c>
      <c r="I125" s="32">
        <v>6</v>
      </c>
      <c r="J125" s="32">
        <v>0</v>
      </c>
      <c r="K125" s="33" t="s">
        <v>5</v>
      </c>
      <c r="L125" s="31">
        <v>14</v>
      </c>
      <c r="M125" s="32">
        <v>26</v>
      </c>
      <c r="N125" s="32">
        <v>0</v>
      </c>
      <c r="O125" s="33" t="s">
        <v>12</v>
      </c>
      <c r="P125" s="7">
        <f t="shared" si="5"/>
        <v>50.1</v>
      </c>
      <c r="Q125" s="8">
        <f t="shared" si="6"/>
        <v>14.433333333333334</v>
      </c>
      <c r="R125" s="9">
        <f t="shared" si="49"/>
        <v>0.8744099552491591</v>
      </c>
      <c r="S125" s="10">
        <f t="shared" si="49"/>
        <v>0.2519091887045149</v>
      </c>
      <c r="T125" s="25">
        <f t="shared" si="35"/>
        <v>0.43303233919296313</v>
      </c>
      <c r="U125" s="25">
        <f t="shared" si="44"/>
        <v>1.1229421441228107</v>
      </c>
      <c r="V125" s="26">
        <f t="shared" si="36"/>
        <v>7154.264400206427</v>
      </c>
      <c r="W125" s="27">
        <f t="shared" si="37"/>
        <v>4445.453799937354</v>
      </c>
      <c r="X125" s="28">
        <f t="shared" si="11"/>
        <v>0.7087811496625853</v>
      </c>
      <c r="Y125" s="25">
        <f t="shared" si="45"/>
        <v>0.7087811496625853</v>
      </c>
      <c r="Z125" s="29">
        <f t="shared" si="38"/>
        <v>44.86416734852929</v>
      </c>
      <c r="AA125" s="30">
        <f t="shared" si="39"/>
        <v>44.86416734852929</v>
      </c>
      <c r="AB125" s="15">
        <f t="shared" si="14"/>
        <v>140.1</v>
      </c>
      <c r="AC125" s="16">
        <f t="shared" si="46"/>
        <v>14</v>
      </c>
      <c r="AD125" s="17">
        <f t="shared" si="40"/>
        <v>0</v>
      </c>
      <c r="AE125" s="18">
        <f t="shared" si="41"/>
        <v>2</v>
      </c>
      <c r="AF125" s="19" t="str">
        <f t="shared" si="17"/>
        <v>O</v>
      </c>
      <c r="AG125" s="20" t="str">
        <f t="shared" si="18"/>
        <v>0</v>
      </c>
      <c r="AH125" s="21" t="str">
        <f t="shared" si="19"/>
        <v>c</v>
      </c>
      <c r="AI125" s="22">
        <f t="shared" si="20"/>
        <v>194.43333333333334</v>
      </c>
      <c r="AJ125" s="16">
        <f t="shared" si="47"/>
        <v>9</v>
      </c>
      <c r="AK125" s="17">
        <f t="shared" si="42"/>
        <v>7</v>
      </c>
      <c r="AL125" s="18">
        <f t="shared" si="43"/>
        <v>5</v>
      </c>
      <c r="AM125" s="19" t="str">
        <f t="shared" si="23"/>
        <v>J</v>
      </c>
      <c r="AN125" s="20" t="str">
        <f t="shared" si="24"/>
        <v>7</v>
      </c>
      <c r="AO125" s="21" t="str">
        <f t="shared" si="25"/>
        <v>f</v>
      </c>
    </row>
    <row r="126" spans="1:41" ht="18" thickBot="1" thickTop="1">
      <c r="A126" s="34" t="s">
        <v>225</v>
      </c>
      <c r="B126" s="57" t="s">
        <v>226</v>
      </c>
      <c r="C126" s="60" t="str">
        <f t="shared" si="0"/>
        <v>JN88nd</v>
      </c>
      <c r="D126" s="42">
        <f t="shared" si="1"/>
        <v>45.545917906676905</v>
      </c>
      <c r="E126" s="43">
        <f t="shared" si="33"/>
        <v>225.5459179066769</v>
      </c>
      <c r="F126" s="46">
        <f t="shared" si="3"/>
        <v>7437.730402892357</v>
      </c>
      <c r="G126" s="47">
        <f t="shared" si="34"/>
        <v>4621.591407985061</v>
      </c>
      <c r="H126" s="31">
        <v>48</v>
      </c>
      <c r="I126" s="32">
        <v>9</v>
      </c>
      <c r="J126" s="32">
        <v>0</v>
      </c>
      <c r="K126" s="33" t="s">
        <v>5</v>
      </c>
      <c r="L126" s="31">
        <v>17</v>
      </c>
      <c r="M126" s="32">
        <v>7</v>
      </c>
      <c r="N126" s="32">
        <v>0</v>
      </c>
      <c r="O126" s="33" t="s">
        <v>12</v>
      </c>
      <c r="P126" s="7">
        <f t="shared" si="5"/>
        <v>48.15</v>
      </c>
      <c r="Q126" s="8">
        <f t="shared" si="6"/>
        <v>17.116666666666667</v>
      </c>
      <c r="R126" s="9">
        <f t="shared" si="49"/>
        <v>0.8403760348352697</v>
      </c>
      <c r="S126" s="10">
        <f t="shared" si="49"/>
        <v>0.29874219029969606</v>
      </c>
      <c r="T126" s="25">
        <f t="shared" si="35"/>
        <v>0.39251183224231856</v>
      </c>
      <c r="U126" s="25">
        <f t="shared" si="44"/>
        <v>1.1674353167308675</v>
      </c>
      <c r="V126" s="26">
        <f t="shared" si="36"/>
        <v>7437.730402892357</v>
      </c>
      <c r="W126" s="27">
        <f t="shared" si="37"/>
        <v>4621.591407985061</v>
      </c>
      <c r="X126" s="28">
        <f t="shared" si="11"/>
        <v>0.7003374270567391</v>
      </c>
      <c r="Y126" s="25">
        <f t="shared" si="45"/>
        <v>0.7003374270567391</v>
      </c>
      <c r="Z126" s="29">
        <f t="shared" si="38"/>
        <v>45.545917906676905</v>
      </c>
      <c r="AA126" s="30">
        <f t="shared" si="39"/>
        <v>45.545917906676905</v>
      </c>
      <c r="AB126" s="15">
        <f t="shared" si="14"/>
        <v>138.15</v>
      </c>
      <c r="AC126" s="16">
        <f t="shared" si="46"/>
        <v>13</v>
      </c>
      <c r="AD126" s="17">
        <f t="shared" si="40"/>
        <v>8</v>
      </c>
      <c r="AE126" s="18">
        <f t="shared" si="41"/>
        <v>3</v>
      </c>
      <c r="AF126" s="19" t="str">
        <f t="shared" si="17"/>
        <v>N</v>
      </c>
      <c r="AG126" s="20" t="str">
        <f t="shared" si="18"/>
        <v>8</v>
      </c>
      <c r="AH126" s="21" t="str">
        <f t="shared" si="19"/>
        <v>d</v>
      </c>
      <c r="AI126" s="22">
        <f t="shared" si="20"/>
        <v>197.11666666666667</v>
      </c>
      <c r="AJ126" s="16">
        <f t="shared" si="47"/>
        <v>9</v>
      </c>
      <c r="AK126" s="17">
        <f t="shared" si="42"/>
        <v>8.5</v>
      </c>
      <c r="AL126" s="18">
        <f t="shared" si="43"/>
        <v>13</v>
      </c>
      <c r="AM126" s="19" t="str">
        <f t="shared" si="23"/>
        <v>J</v>
      </c>
      <c r="AN126" s="20" t="str">
        <f t="shared" si="24"/>
        <v>8</v>
      </c>
      <c r="AO126" s="21" t="str">
        <f t="shared" si="25"/>
        <v>n</v>
      </c>
    </row>
    <row r="127" spans="1:41" ht="18" thickBot="1" thickTop="1">
      <c r="A127" s="34" t="s">
        <v>227</v>
      </c>
      <c r="B127" s="57" t="s">
        <v>228</v>
      </c>
      <c r="C127" s="60" t="str">
        <f t="shared" si="0"/>
        <v>JO20eu</v>
      </c>
      <c r="D127" s="42">
        <f t="shared" si="1"/>
        <v>47.79504734608237</v>
      </c>
      <c r="E127" s="43">
        <f t="shared" si="33"/>
        <v>227.79504734608236</v>
      </c>
      <c r="F127" s="46">
        <f t="shared" si="3"/>
        <v>6494.593871439394</v>
      </c>
      <c r="G127" s="47">
        <f t="shared" si="34"/>
        <v>4035.553536993553</v>
      </c>
      <c r="H127" s="31">
        <v>50</v>
      </c>
      <c r="I127" s="32">
        <v>50</v>
      </c>
      <c r="J127" s="32">
        <v>0</v>
      </c>
      <c r="K127" s="33" t="s">
        <v>5</v>
      </c>
      <c r="L127" s="31">
        <v>4</v>
      </c>
      <c r="M127" s="32">
        <v>20</v>
      </c>
      <c r="N127" s="32">
        <v>0</v>
      </c>
      <c r="O127" s="33" t="s">
        <v>12</v>
      </c>
      <c r="P127" s="7">
        <f t="shared" si="5"/>
        <v>50.833333333333336</v>
      </c>
      <c r="Q127" s="8">
        <f t="shared" si="6"/>
        <v>4.333333333333333</v>
      </c>
      <c r="R127" s="9">
        <f t="shared" si="49"/>
        <v>0.8872090364304509</v>
      </c>
      <c r="S127" s="10">
        <f t="shared" si="49"/>
        <v>0.0756309342530876</v>
      </c>
      <c r="T127" s="25">
        <f t="shared" si="35"/>
        <v>0.5238775935918455</v>
      </c>
      <c r="U127" s="25">
        <f t="shared" si="44"/>
        <v>1.019399446152785</v>
      </c>
      <c r="V127" s="26">
        <f t="shared" si="36"/>
        <v>6494.593871439394</v>
      </c>
      <c r="W127" s="27">
        <f t="shared" si="37"/>
        <v>4035.553536993553</v>
      </c>
      <c r="X127" s="28">
        <f t="shared" si="11"/>
        <v>0.6717846220498006</v>
      </c>
      <c r="Y127" s="25">
        <f t="shared" si="45"/>
        <v>0.6717846220498006</v>
      </c>
      <c r="Z127" s="29">
        <f t="shared" si="38"/>
        <v>47.79504734608237</v>
      </c>
      <c r="AA127" s="30">
        <f t="shared" si="39"/>
        <v>47.79504734608237</v>
      </c>
      <c r="AB127" s="15">
        <f t="shared" si="14"/>
        <v>140.83333333333334</v>
      </c>
      <c r="AC127" s="16">
        <f t="shared" si="46"/>
        <v>14</v>
      </c>
      <c r="AD127" s="17">
        <f t="shared" si="40"/>
        <v>0</v>
      </c>
      <c r="AE127" s="18">
        <f t="shared" si="41"/>
        <v>20</v>
      </c>
      <c r="AF127" s="19" t="str">
        <f t="shared" si="17"/>
        <v>O</v>
      </c>
      <c r="AG127" s="20" t="str">
        <f t="shared" si="18"/>
        <v>0</v>
      </c>
      <c r="AH127" s="21" t="str">
        <f t="shared" si="19"/>
        <v>u</v>
      </c>
      <c r="AI127" s="22">
        <f t="shared" si="20"/>
        <v>184.33333333333334</v>
      </c>
      <c r="AJ127" s="16">
        <f t="shared" si="47"/>
        <v>9</v>
      </c>
      <c r="AK127" s="17">
        <f t="shared" si="42"/>
        <v>2</v>
      </c>
      <c r="AL127" s="18">
        <f t="shared" si="43"/>
        <v>4</v>
      </c>
      <c r="AM127" s="19" t="str">
        <f t="shared" si="23"/>
        <v>J</v>
      </c>
      <c r="AN127" s="20" t="str">
        <f t="shared" si="24"/>
        <v>2</v>
      </c>
      <c r="AO127" s="21" t="str">
        <f t="shared" si="25"/>
        <v>e</v>
      </c>
    </row>
    <row r="128" spans="1:41" ht="18" thickBot="1" thickTop="1">
      <c r="A128" s="34" t="s">
        <v>229</v>
      </c>
      <c r="B128" s="57" t="s">
        <v>230</v>
      </c>
      <c r="C128" s="60" t="str">
        <f t="shared" si="0"/>
        <v>GP44eg</v>
      </c>
      <c r="D128" s="42">
        <f t="shared" si="1"/>
        <v>27.023798972854355</v>
      </c>
      <c r="E128" s="43">
        <f t="shared" si="33"/>
        <v>207.02379897285437</v>
      </c>
      <c r="F128" s="46">
        <f t="shared" si="3"/>
        <v>3338.549422341756</v>
      </c>
      <c r="G128" s="47">
        <f t="shared" si="34"/>
        <v>2074.478434903746</v>
      </c>
      <c r="H128" s="31">
        <v>64</v>
      </c>
      <c r="I128" s="32">
        <v>15</v>
      </c>
      <c r="J128" s="32">
        <v>0</v>
      </c>
      <c r="K128" s="33" t="s">
        <v>5</v>
      </c>
      <c r="L128" s="31">
        <v>51</v>
      </c>
      <c r="M128" s="32">
        <v>35</v>
      </c>
      <c r="N128" s="32">
        <v>0</v>
      </c>
      <c r="O128" s="33" t="s">
        <v>7</v>
      </c>
      <c r="P128" s="7">
        <f t="shared" si="5"/>
        <v>64.25</v>
      </c>
      <c r="Q128" s="8">
        <f t="shared" si="6"/>
        <v>-51.583333333333336</v>
      </c>
      <c r="R128" s="9">
        <f t="shared" si="49"/>
        <v>1.1213740444063567</v>
      </c>
      <c r="S128" s="10">
        <f t="shared" si="49"/>
        <v>-0.9002990058204083</v>
      </c>
      <c r="T128" s="25">
        <f t="shared" si="35"/>
        <v>0.8658133008914074</v>
      </c>
      <c r="U128" s="25">
        <f t="shared" si="44"/>
        <v>0.5240228256697153</v>
      </c>
      <c r="V128" s="26">
        <f t="shared" si="36"/>
        <v>3338.549422341756</v>
      </c>
      <c r="W128" s="27">
        <f t="shared" si="37"/>
        <v>2074.478434903746</v>
      </c>
      <c r="X128" s="28">
        <f t="shared" si="11"/>
        <v>0.8908178730986384</v>
      </c>
      <c r="Y128" s="25">
        <f t="shared" si="45"/>
        <v>0.8908178730986384</v>
      </c>
      <c r="Z128" s="29">
        <f t="shared" si="38"/>
        <v>27.023798972854355</v>
      </c>
      <c r="AA128" s="30">
        <f t="shared" si="39"/>
        <v>27.023798972854355</v>
      </c>
      <c r="AB128" s="15">
        <f t="shared" si="14"/>
        <v>154.25</v>
      </c>
      <c r="AC128" s="16">
        <f t="shared" si="46"/>
        <v>15</v>
      </c>
      <c r="AD128" s="17">
        <f t="shared" si="40"/>
        <v>4</v>
      </c>
      <c r="AE128" s="18">
        <f t="shared" si="41"/>
        <v>6</v>
      </c>
      <c r="AF128" s="19" t="str">
        <f t="shared" si="17"/>
        <v>P</v>
      </c>
      <c r="AG128" s="20" t="str">
        <f t="shared" si="18"/>
        <v>4</v>
      </c>
      <c r="AH128" s="21" t="str">
        <f t="shared" si="19"/>
        <v>g</v>
      </c>
      <c r="AI128" s="22">
        <f t="shared" si="20"/>
        <v>128.41666666666666</v>
      </c>
      <c r="AJ128" s="16">
        <f t="shared" si="47"/>
        <v>6</v>
      </c>
      <c r="AK128" s="17">
        <f t="shared" si="42"/>
        <v>4</v>
      </c>
      <c r="AL128" s="18">
        <f t="shared" si="43"/>
        <v>4</v>
      </c>
      <c r="AM128" s="19" t="str">
        <f t="shared" si="23"/>
        <v>G</v>
      </c>
      <c r="AN128" s="20" t="str">
        <f t="shared" si="24"/>
        <v>4</v>
      </c>
      <c r="AO128" s="21" t="str">
        <f t="shared" si="25"/>
        <v>e</v>
      </c>
    </row>
    <row r="129" spans="1:41" ht="18" thickBot="1" thickTop="1">
      <c r="A129" s="34" t="s">
        <v>231</v>
      </c>
      <c r="B129" s="57" t="s">
        <v>232</v>
      </c>
      <c r="C129" s="60" t="str">
        <f t="shared" si="0"/>
        <v>IP62oa</v>
      </c>
      <c r="D129" s="42">
        <f t="shared" si="1"/>
        <v>37.20453147683866</v>
      </c>
      <c r="E129" s="43">
        <f t="shared" si="33"/>
        <v>217.20453147683867</v>
      </c>
      <c r="F129" s="46">
        <f t="shared" si="3"/>
        <v>5443.059628694332</v>
      </c>
      <c r="G129" s="47">
        <f t="shared" si="34"/>
        <v>3382.1604509006756</v>
      </c>
      <c r="H129" s="31">
        <v>62</v>
      </c>
      <c r="I129" s="32">
        <v>1</v>
      </c>
      <c r="J129" s="32">
        <v>0</v>
      </c>
      <c r="K129" s="33" t="s">
        <v>5</v>
      </c>
      <c r="L129" s="31">
        <v>6</v>
      </c>
      <c r="M129" s="32">
        <v>46</v>
      </c>
      <c r="N129" s="32">
        <v>0</v>
      </c>
      <c r="O129" s="33" t="s">
        <v>7</v>
      </c>
      <c r="P129" s="7">
        <f t="shared" si="5"/>
        <v>62.016666666666666</v>
      </c>
      <c r="Q129" s="8">
        <f t="shared" si="6"/>
        <v>-6.766666666666667</v>
      </c>
      <c r="R129" s="9">
        <f t="shared" si="49"/>
        <v>1.0823950244451501</v>
      </c>
      <c r="S129" s="10">
        <f t="shared" si="49"/>
        <v>-0.11810061271828297</v>
      </c>
      <c r="T129" s="25">
        <f t="shared" si="35"/>
        <v>0.6567093418553289</v>
      </c>
      <c r="U129" s="25">
        <f t="shared" si="44"/>
        <v>0.8543493374186677</v>
      </c>
      <c r="V129" s="26">
        <f t="shared" si="36"/>
        <v>5443.059628694332</v>
      </c>
      <c r="W129" s="27">
        <f t="shared" si="37"/>
        <v>3382.1604509006756</v>
      </c>
      <c r="X129" s="28">
        <f t="shared" si="11"/>
        <v>0.7964820982782985</v>
      </c>
      <c r="Y129" s="25">
        <f t="shared" si="45"/>
        <v>0.7964820982782985</v>
      </c>
      <c r="Z129" s="29">
        <f t="shared" si="38"/>
        <v>37.20453147683866</v>
      </c>
      <c r="AA129" s="30">
        <f t="shared" si="39"/>
        <v>37.20453147683866</v>
      </c>
      <c r="AB129" s="15">
        <f t="shared" si="14"/>
        <v>152.01666666666665</v>
      </c>
      <c r="AC129" s="16">
        <f t="shared" si="46"/>
        <v>15</v>
      </c>
      <c r="AD129" s="17">
        <f t="shared" si="40"/>
        <v>2</v>
      </c>
      <c r="AE129" s="18">
        <f t="shared" si="41"/>
        <v>0</v>
      </c>
      <c r="AF129" s="19" t="str">
        <f t="shared" si="17"/>
        <v>P</v>
      </c>
      <c r="AG129" s="20" t="str">
        <f t="shared" si="18"/>
        <v>2</v>
      </c>
      <c r="AH129" s="21" t="str">
        <f t="shared" si="19"/>
        <v>a</v>
      </c>
      <c r="AI129" s="22">
        <f t="shared" si="20"/>
        <v>173.23333333333332</v>
      </c>
      <c r="AJ129" s="16">
        <f t="shared" si="47"/>
        <v>8</v>
      </c>
      <c r="AK129" s="17">
        <f t="shared" si="42"/>
        <v>6.5</v>
      </c>
      <c r="AL129" s="18">
        <f t="shared" si="43"/>
        <v>14</v>
      </c>
      <c r="AM129" s="19" t="str">
        <f t="shared" si="23"/>
        <v>I</v>
      </c>
      <c r="AN129" s="20" t="str">
        <f t="shared" si="24"/>
        <v>6</v>
      </c>
      <c r="AO129" s="21" t="str">
        <f t="shared" si="25"/>
        <v>o</v>
      </c>
    </row>
    <row r="130" spans="1:41" ht="18" thickBot="1" thickTop="1">
      <c r="A130" s="34" t="s">
        <v>233</v>
      </c>
      <c r="B130" s="57" t="s">
        <v>234</v>
      </c>
      <c r="C130" s="60" t="str">
        <f>IF(D130&lt;&gt;"",AM130&amp;AF130&amp;AN130&amp;AG130&amp;AO130&amp;AH130,"")</f>
        <v>JO65gp</v>
      </c>
      <c r="D130" s="42">
        <f>IF(F130="","",IF(ISERR(AA130),"  N/A  ",AA130))</f>
        <v>40.1598421185712</v>
      </c>
      <c r="E130" s="43">
        <f t="shared" si="33"/>
        <v>220.1598421185712</v>
      </c>
      <c r="F130" s="46">
        <f>IF(H130+I130+J130+L130+M130+N130&gt;0,V130,"")</f>
        <v>6725.329317096149</v>
      </c>
      <c r="G130" s="47">
        <f t="shared" si="34"/>
        <v>4178.925895952702</v>
      </c>
      <c r="H130" s="31">
        <v>55</v>
      </c>
      <c r="I130" s="32">
        <v>40</v>
      </c>
      <c r="J130" s="32">
        <v>0</v>
      </c>
      <c r="K130" s="33" t="s">
        <v>5</v>
      </c>
      <c r="L130" s="31">
        <v>12</v>
      </c>
      <c r="M130" s="32">
        <v>34</v>
      </c>
      <c r="N130" s="32">
        <v>0</v>
      </c>
      <c r="O130" s="33" t="s">
        <v>12</v>
      </c>
      <c r="P130" s="7">
        <f t="shared" si="5"/>
        <v>55.666666666666664</v>
      </c>
      <c r="Q130" s="8">
        <f t="shared" si="6"/>
        <v>12.566666666666666</v>
      </c>
      <c r="R130" s="9">
        <f t="shared" si="49"/>
        <v>0.9715666169435101</v>
      </c>
      <c r="S130" s="10">
        <f t="shared" si="49"/>
        <v>0.21932970933395407</v>
      </c>
      <c r="T130" s="25">
        <f t="shared" si="35"/>
        <v>0.4926918080241274</v>
      </c>
      <c r="U130" s="25">
        <f t="shared" si="44"/>
        <v>1.0556159656405821</v>
      </c>
      <c r="V130" s="26">
        <f t="shared" si="36"/>
        <v>6725.329317096149</v>
      </c>
      <c r="W130" s="27">
        <f t="shared" si="37"/>
        <v>4178.925895952702</v>
      </c>
      <c r="X130" s="28">
        <f t="shared" si="11"/>
        <v>0.7642482340576534</v>
      </c>
      <c r="Y130" s="25">
        <f t="shared" si="45"/>
        <v>0.7642482340576534</v>
      </c>
      <c r="Z130" s="29">
        <f t="shared" si="38"/>
        <v>40.1598421185712</v>
      </c>
      <c r="AA130" s="30">
        <f t="shared" si="39"/>
        <v>40.1598421185712</v>
      </c>
      <c r="AB130" s="15">
        <f t="shared" si="14"/>
        <v>145.66666666666666</v>
      </c>
      <c r="AC130" s="16">
        <f t="shared" si="46"/>
        <v>14</v>
      </c>
      <c r="AD130" s="17">
        <f t="shared" si="40"/>
        <v>5</v>
      </c>
      <c r="AE130" s="18">
        <f t="shared" si="41"/>
        <v>15</v>
      </c>
      <c r="AF130" s="19" t="str">
        <f t="shared" si="17"/>
        <v>O</v>
      </c>
      <c r="AG130" s="20" t="str">
        <f t="shared" si="18"/>
        <v>5</v>
      </c>
      <c r="AH130" s="21" t="str">
        <f t="shared" si="19"/>
        <v>p</v>
      </c>
      <c r="AI130" s="22">
        <f t="shared" si="20"/>
        <v>192.56666666666666</v>
      </c>
      <c r="AJ130" s="16">
        <f t="shared" si="47"/>
        <v>9</v>
      </c>
      <c r="AK130" s="17">
        <f t="shared" si="42"/>
        <v>6</v>
      </c>
      <c r="AL130" s="18">
        <f t="shared" si="43"/>
        <v>6</v>
      </c>
      <c r="AM130" s="19" t="str">
        <f t="shared" si="23"/>
        <v>J</v>
      </c>
      <c r="AN130" s="20" t="str">
        <f t="shared" si="24"/>
        <v>6</v>
      </c>
      <c r="AO130" s="21" t="str">
        <f t="shared" si="25"/>
        <v>g</v>
      </c>
    </row>
    <row r="131" spans="1:41" ht="18" thickBot="1" thickTop="1">
      <c r="A131" s="34" t="s">
        <v>235</v>
      </c>
      <c r="B131" s="57" t="s">
        <v>236</v>
      </c>
      <c r="C131" s="60" t="str">
        <f>IF(D131&lt;&gt;"",AM131&amp;AF131&amp;AN131&amp;AG131&amp;AO131&amp;AH131,"")</f>
        <v>QI30nm</v>
      </c>
      <c r="D131" s="42">
        <f>IF(F131="","",IF(ISERR(AA131),"  N/A  ",AA131))</f>
        <v>290.4769863438108</v>
      </c>
      <c r="E131" s="43">
        <f t="shared" si="33"/>
        <v>110.47698634381078</v>
      </c>
      <c r="F131" s="46">
        <f>IF(H131+I131+J131+L131+M131+N131&gt;0,V131,"")</f>
        <v>14005.397261600227</v>
      </c>
      <c r="G131" s="47">
        <f t="shared" si="34"/>
        <v>8702.55039419797</v>
      </c>
      <c r="H131" s="31">
        <v>9</v>
      </c>
      <c r="I131" s="32">
        <v>30</v>
      </c>
      <c r="J131" s="32">
        <v>0</v>
      </c>
      <c r="K131" s="33" t="s">
        <v>11</v>
      </c>
      <c r="L131" s="31">
        <v>147</v>
      </c>
      <c r="M131" s="32">
        <v>7</v>
      </c>
      <c r="N131" s="32">
        <v>0</v>
      </c>
      <c r="O131" s="33" t="s">
        <v>12</v>
      </c>
      <c r="P131" s="7">
        <f t="shared" si="5"/>
        <v>-9.5</v>
      </c>
      <c r="Q131" s="8">
        <f t="shared" si="6"/>
        <v>147.11666666666667</v>
      </c>
      <c r="R131" s="9">
        <f t="shared" si="49"/>
        <v>-0.16580627893946132</v>
      </c>
      <c r="S131" s="10">
        <f t="shared" si="49"/>
        <v>2.5676702178923247</v>
      </c>
      <c r="T131" s="25">
        <f t="shared" si="35"/>
        <v>-0.587129376426555</v>
      </c>
      <c r="U131" s="25">
        <f t="shared" si="44"/>
        <v>2.1983043888871805</v>
      </c>
      <c r="V131" s="26">
        <f t="shared" si="36"/>
        <v>14005.397261600227</v>
      </c>
      <c r="W131" s="27">
        <f t="shared" si="37"/>
        <v>8702.55039419797</v>
      </c>
      <c r="X131" s="28">
        <f t="shared" si="11"/>
        <v>0.34983112545240436</v>
      </c>
      <c r="Y131" s="25">
        <f t="shared" si="45"/>
        <v>0.34983112545240436</v>
      </c>
      <c r="Z131" s="29">
        <f t="shared" si="38"/>
        <v>69.5230136561892</v>
      </c>
      <c r="AA131" s="30">
        <f t="shared" si="39"/>
        <v>290.4769863438108</v>
      </c>
      <c r="AB131" s="15">
        <f t="shared" si="14"/>
        <v>80.5</v>
      </c>
      <c r="AC131" s="16">
        <f t="shared" si="46"/>
        <v>8</v>
      </c>
      <c r="AD131" s="17">
        <f t="shared" si="40"/>
        <v>0</v>
      </c>
      <c r="AE131" s="18">
        <f t="shared" si="41"/>
        <v>12</v>
      </c>
      <c r="AF131" s="19" t="str">
        <f t="shared" si="17"/>
        <v>I</v>
      </c>
      <c r="AG131" s="20" t="str">
        <f t="shared" si="18"/>
        <v>0</v>
      </c>
      <c r="AH131" s="21" t="str">
        <f t="shared" si="19"/>
        <v>m</v>
      </c>
      <c r="AI131" s="22">
        <f t="shared" si="20"/>
        <v>327.1166666666667</v>
      </c>
      <c r="AJ131" s="16">
        <f t="shared" si="47"/>
        <v>16</v>
      </c>
      <c r="AK131" s="17">
        <f t="shared" si="42"/>
        <v>3.5</v>
      </c>
      <c r="AL131" s="18">
        <f t="shared" si="43"/>
        <v>13</v>
      </c>
      <c r="AM131" s="19" t="str">
        <f t="shared" si="23"/>
        <v>Q</v>
      </c>
      <c r="AN131" s="20" t="str">
        <f t="shared" si="24"/>
        <v>3</v>
      </c>
      <c r="AO131" s="21" t="str">
        <f t="shared" si="25"/>
        <v>n</v>
      </c>
    </row>
    <row r="132" spans="1:41" ht="18" thickBot="1" thickTop="1">
      <c r="A132" s="34" t="s">
        <v>237</v>
      </c>
      <c r="B132" s="57" t="s">
        <v>238</v>
      </c>
      <c r="C132" s="60" t="str">
        <f t="shared" si="0"/>
        <v>PM29ua</v>
      </c>
      <c r="D132" s="42">
        <f t="shared" si="1"/>
        <v>337.8678570178464</v>
      </c>
      <c r="E132" s="43">
        <f t="shared" si="33"/>
        <v>157.8678570178464</v>
      </c>
      <c r="F132" s="46">
        <f t="shared" si="3"/>
        <v>10708.818816626856</v>
      </c>
      <c r="G132" s="47">
        <f t="shared" si="34"/>
        <v>6654.1515155409825</v>
      </c>
      <c r="H132" s="31">
        <v>39</v>
      </c>
      <c r="I132" s="32">
        <v>2</v>
      </c>
      <c r="J132" s="32">
        <v>0</v>
      </c>
      <c r="K132" s="33" t="s">
        <v>5</v>
      </c>
      <c r="L132" s="31">
        <v>125</v>
      </c>
      <c r="M132" s="32">
        <v>41</v>
      </c>
      <c r="N132" s="32">
        <v>0</v>
      </c>
      <c r="O132" s="33" t="s">
        <v>12</v>
      </c>
      <c r="P132" s="7">
        <f t="shared" si="5"/>
        <v>39.03333333333333</v>
      </c>
      <c r="Q132" s="8">
        <f t="shared" si="6"/>
        <v>125.68333333333334</v>
      </c>
      <c r="R132" s="9">
        <f t="shared" si="49"/>
        <v>0.68126018469512</v>
      </c>
      <c r="S132" s="10">
        <f t="shared" si="49"/>
        <v>2.1935879815482067</v>
      </c>
      <c r="T132" s="25">
        <f t="shared" si="35"/>
        <v>-0.10985091169973876</v>
      </c>
      <c r="U132" s="25">
        <f t="shared" si="44"/>
        <v>1.6808693794736862</v>
      </c>
      <c r="V132" s="26">
        <f t="shared" si="36"/>
        <v>10708.818816626856</v>
      </c>
      <c r="W132" s="27">
        <f t="shared" si="37"/>
        <v>6654.1515155409825</v>
      </c>
      <c r="X132" s="28">
        <f t="shared" si="11"/>
        <v>0.9263174229445189</v>
      </c>
      <c r="Y132" s="25">
        <f t="shared" si="45"/>
        <v>0.9263174229445189</v>
      </c>
      <c r="Z132" s="29">
        <f t="shared" si="38"/>
        <v>22.132142982153574</v>
      </c>
      <c r="AA132" s="30">
        <f t="shared" si="39"/>
        <v>337.8678570178464</v>
      </c>
      <c r="AB132" s="15">
        <f t="shared" si="14"/>
        <v>129.03333333333333</v>
      </c>
      <c r="AC132" s="16">
        <f t="shared" si="46"/>
        <v>12</v>
      </c>
      <c r="AD132" s="17">
        <f t="shared" si="40"/>
        <v>9</v>
      </c>
      <c r="AE132" s="18">
        <f t="shared" si="41"/>
        <v>0</v>
      </c>
      <c r="AF132" s="19" t="str">
        <f t="shared" si="17"/>
        <v>M</v>
      </c>
      <c r="AG132" s="20" t="str">
        <f t="shared" si="18"/>
        <v>9</v>
      </c>
      <c r="AH132" s="21" t="str">
        <f t="shared" si="19"/>
        <v>a</v>
      </c>
      <c r="AI132" s="22">
        <f t="shared" si="20"/>
        <v>305.68333333333334</v>
      </c>
      <c r="AJ132" s="16">
        <f t="shared" si="47"/>
        <v>15</v>
      </c>
      <c r="AK132" s="17">
        <f t="shared" si="42"/>
        <v>2.5</v>
      </c>
      <c r="AL132" s="18">
        <f t="shared" si="43"/>
        <v>20</v>
      </c>
      <c r="AM132" s="19" t="str">
        <f t="shared" si="23"/>
        <v>P</v>
      </c>
      <c r="AN132" s="20" t="str">
        <f t="shared" si="24"/>
        <v>2</v>
      </c>
      <c r="AO132" s="21" t="str">
        <f t="shared" si="25"/>
        <v>u</v>
      </c>
    </row>
    <row r="133" spans="1:41" ht="18" thickBot="1" thickTop="1">
      <c r="A133" s="34" t="s">
        <v>239</v>
      </c>
      <c r="B133" s="57" t="s">
        <v>240</v>
      </c>
      <c r="C133" s="60" t="str">
        <f t="shared" si="0"/>
        <v>JO22ki</v>
      </c>
      <c r="D133" s="42">
        <f t="shared" si="1"/>
        <v>46.01371862328721</v>
      </c>
      <c r="E133" s="43">
        <f t="shared" si="33"/>
        <v>226.01371862328722</v>
      </c>
      <c r="F133" s="46">
        <f t="shared" si="3"/>
        <v>6454.3597106105</v>
      </c>
      <c r="G133" s="47">
        <f t="shared" si="34"/>
        <v>4010.5531885106343</v>
      </c>
      <c r="H133" s="31">
        <v>52</v>
      </c>
      <c r="I133" s="32">
        <v>21</v>
      </c>
      <c r="J133" s="32">
        <v>0</v>
      </c>
      <c r="K133" s="33" t="s">
        <v>5</v>
      </c>
      <c r="L133" s="31">
        <v>4</v>
      </c>
      <c r="M133" s="32">
        <v>54</v>
      </c>
      <c r="N133" s="32">
        <v>0</v>
      </c>
      <c r="O133" s="33" t="s">
        <v>12</v>
      </c>
      <c r="P133" s="7">
        <f t="shared" si="5"/>
        <v>52.35</v>
      </c>
      <c r="Q133" s="8">
        <f t="shared" si="6"/>
        <v>4.9</v>
      </c>
      <c r="R133" s="9">
        <f t="shared" si="49"/>
        <v>0.9136798634190315</v>
      </c>
      <c r="S133" s="10">
        <f t="shared" si="49"/>
        <v>0.08552113334772216</v>
      </c>
      <c r="T133" s="25">
        <f t="shared" si="35"/>
        <v>0.5292463608565633</v>
      </c>
      <c r="U133" s="25">
        <f t="shared" si="44"/>
        <v>1.0130842427578872</v>
      </c>
      <c r="V133" s="26">
        <f t="shared" si="36"/>
        <v>6454.3597106105</v>
      </c>
      <c r="W133" s="27">
        <f t="shared" si="37"/>
        <v>4010.5531885106343</v>
      </c>
      <c r="X133" s="28">
        <f t="shared" si="11"/>
        <v>0.6944861153189986</v>
      </c>
      <c r="Y133" s="25">
        <f t="shared" si="45"/>
        <v>0.6944861153189986</v>
      </c>
      <c r="Z133" s="29">
        <f t="shared" si="38"/>
        <v>46.01371862328721</v>
      </c>
      <c r="AA133" s="30">
        <f t="shared" si="39"/>
        <v>46.01371862328721</v>
      </c>
      <c r="AB133" s="15">
        <f t="shared" si="14"/>
        <v>142.35</v>
      </c>
      <c r="AC133" s="16">
        <f t="shared" si="46"/>
        <v>14</v>
      </c>
      <c r="AD133" s="17">
        <f t="shared" si="40"/>
        <v>2</v>
      </c>
      <c r="AE133" s="18">
        <f t="shared" si="41"/>
        <v>8</v>
      </c>
      <c r="AF133" s="19" t="str">
        <f t="shared" si="17"/>
        <v>O</v>
      </c>
      <c r="AG133" s="20" t="str">
        <f t="shared" si="18"/>
        <v>2</v>
      </c>
      <c r="AH133" s="21" t="str">
        <f t="shared" si="19"/>
        <v>i</v>
      </c>
      <c r="AI133" s="22">
        <f t="shared" si="20"/>
        <v>184.9</v>
      </c>
      <c r="AJ133" s="16">
        <f t="shared" si="47"/>
        <v>9</v>
      </c>
      <c r="AK133" s="17">
        <f t="shared" si="42"/>
        <v>2</v>
      </c>
      <c r="AL133" s="18">
        <f t="shared" si="43"/>
        <v>10</v>
      </c>
      <c r="AM133" s="19" t="str">
        <f t="shared" si="23"/>
        <v>J</v>
      </c>
      <c r="AN133" s="20" t="str">
        <f t="shared" si="24"/>
        <v>2</v>
      </c>
      <c r="AO133" s="21" t="str">
        <f t="shared" si="25"/>
        <v>k</v>
      </c>
    </row>
    <row r="134" spans="1:41" ht="18" thickBot="1" thickTop="1">
      <c r="A134" s="34" t="s">
        <v>241</v>
      </c>
      <c r="B134" s="57" t="s">
        <v>242</v>
      </c>
      <c r="C134" s="60" t="str">
        <f t="shared" si="0"/>
        <v>GI06av</v>
      </c>
      <c r="D134" s="42">
        <f t="shared" si="1"/>
        <v>148.3479575062179</v>
      </c>
      <c r="E134" s="43">
        <f t="shared" si="33"/>
        <v>328.3479575062179</v>
      </c>
      <c r="F134" s="46">
        <f t="shared" si="3"/>
        <v>5380.920831304147</v>
      </c>
      <c r="G134" s="47">
        <f t="shared" si="34"/>
        <v>3343.5491922821425</v>
      </c>
      <c r="H134" s="31">
        <v>3</v>
      </c>
      <c r="I134" s="32">
        <v>6</v>
      </c>
      <c r="J134" s="32">
        <v>0</v>
      </c>
      <c r="K134" s="33" t="s">
        <v>11</v>
      </c>
      <c r="L134" s="31">
        <v>60</v>
      </c>
      <c r="M134" s="32">
        <v>0</v>
      </c>
      <c r="N134" s="32">
        <v>0</v>
      </c>
      <c r="O134" s="33" t="s">
        <v>7</v>
      </c>
      <c r="P134" s="7">
        <f t="shared" si="5"/>
        <v>-3.1</v>
      </c>
      <c r="Q134" s="8">
        <f t="shared" si="6"/>
        <v>-60</v>
      </c>
      <c r="R134" s="9">
        <f t="shared" si="49"/>
        <v>-0.054105206811824215</v>
      </c>
      <c r="S134" s="10">
        <f t="shared" si="49"/>
        <v>-1.0471975511965976</v>
      </c>
      <c r="T134" s="25">
        <f t="shared" si="35"/>
        <v>0.6640334420542177</v>
      </c>
      <c r="U134" s="25">
        <f t="shared" si="44"/>
        <v>0.8445959553137886</v>
      </c>
      <c r="V134" s="26">
        <f t="shared" si="36"/>
        <v>5380.920831304147</v>
      </c>
      <c r="W134" s="27">
        <f t="shared" si="37"/>
        <v>3343.5491922821425</v>
      </c>
      <c r="X134" s="28">
        <f t="shared" si="11"/>
        <v>-0.8512506397166625</v>
      </c>
      <c r="Y134" s="25">
        <f t="shared" si="45"/>
        <v>-0.8512506397166625</v>
      </c>
      <c r="Z134" s="29">
        <f t="shared" si="38"/>
        <v>148.3479575062179</v>
      </c>
      <c r="AA134" s="30">
        <f t="shared" si="39"/>
        <v>148.3479575062179</v>
      </c>
      <c r="AB134" s="15">
        <f t="shared" si="14"/>
        <v>86.9</v>
      </c>
      <c r="AC134" s="16">
        <f t="shared" si="46"/>
        <v>8</v>
      </c>
      <c r="AD134" s="17">
        <f t="shared" si="40"/>
        <v>6</v>
      </c>
      <c r="AE134" s="18">
        <f t="shared" si="41"/>
        <v>21</v>
      </c>
      <c r="AF134" s="19" t="str">
        <f t="shared" si="17"/>
        <v>I</v>
      </c>
      <c r="AG134" s="20" t="str">
        <f t="shared" si="18"/>
        <v>6</v>
      </c>
      <c r="AH134" s="21" t="str">
        <f t="shared" si="19"/>
        <v>v</v>
      </c>
      <c r="AI134" s="22">
        <f t="shared" si="20"/>
        <v>120</v>
      </c>
      <c r="AJ134" s="16">
        <f t="shared" si="47"/>
        <v>6</v>
      </c>
      <c r="AK134" s="17">
        <f t="shared" si="42"/>
        <v>0</v>
      </c>
      <c r="AL134" s="18">
        <f t="shared" si="43"/>
        <v>0</v>
      </c>
      <c r="AM134" s="19" t="str">
        <f t="shared" si="23"/>
        <v>G</v>
      </c>
      <c r="AN134" s="20" t="str">
        <f t="shared" si="24"/>
        <v>0</v>
      </c>
      <c r="AO134" s="21" t="str">
        <f t="shared" si="25"/>
        <v>a</v>
      </c>
    </row>
    <row r="135" spans="1:41" ht="18" thickBot="1" thickTop="1">
      <c r="A135" s="34" t="s">
        <v>243</v>
      </c>
      <c r="B135" s="57" t="s">
        <v>244</v>
      </c>
      <c r="C135" s="60" t="str">
        <f t="shared" si="0"/>
        <v>GG87jb</v>
      </c>
      <c r="D135" s="42">
        <f t="shared" si="1"/>
        <v>141.92672308439745</v>
      </c>
      <c r="E135" s="43">
        <f t="shared" si="33"/>
        <v>321.92672308439745</v>
      </c>
      <c r="F135" s="46">
        <f t="shared" si="3"/>
        <v>8167.887846714604</v>
      </c>
      <c r="G135" s="47">
        <f t="shared" si="34"/>
        <v>5075.290209373851</v>
      </c>
      <c r="H135" s="31">
        <v>22</v>
      </c>
      <c r="I135" s="32">
        <v>57</v>
      </c>
      <c r="J135" s="32">
        <v>0</v>
      </c>
      <c r="K135" s="33" t="s">
        <v>11</v>
      </c>
      <c r="L135" s="31">
        <v>43</v>
      </c>
      <c r="M135" s="32">
        <v>12</v>
      </c>
      <c r="N135" s="32">
        <v>0</v>
      </c>
      <c r="O135" s="33" t="s">
        <v>7</v>
      </c>
      <c r="P135" s="7">
        <f t="shared" si="5"/>
        <v>-22.95</v>
      </c>
      <c r="Q135" s="8">
        <f t="shared" si="6"/>
        <v>-43.2</v>
      </c>
      <c r="R135" s="9">
        <f t="shared" si="49"/>
        <v>-0.40055306333269863</v>
      </c>
      <c r="S135" s="10">
        <f t="shared" si="49"/>
        <v>-0.7539822368615504</v>
      </c>
      <c r="T135" s="25">
        <f t="shared" si="35"/>
        <v>0.28475860593371866</v>
      </c>
      <c r="U135" s="25">
        <f t="shared" si="44"/>
        <v>1.282041727627469</v>
      </c>
      <c r="V135" s="26">
        <f t="shared" si="36"/>
        <v>8167.887846714604</v>
      </c>
      <c r="W135" s="27">
        <f t="shared" si="37"/>
        <v>5075.290209373851</v>
      </c>
      <c r="X135" s="28">
        <f t="shared" si="11"/>
        <v>-0.7872227254747363</v>
      </c>
      <c r="Y135" s="25">
        <f t="shared" si="45"/>
        <v>-0.7872227254747363</v>
      </c>
      <c r="Z135" s="29">
        <f t="shared" si="38"/>
        <v>141.92672308439745</v>
      </c>
      <c r="AA135" s="30">
        <f t="shared" si="39"/>
        <v>141.92672308439745</v>
      </c>
      <c r="AB135" s="15">
        <f t="shared" si="14"/>
        <v>67.05</v>
      </c>
      <c r="AC135" s="16">
        <f t="shared" si="46"/>
        <v>6</v>
      </c>
      <c r="AD135" s="17">
        <f t="shared" si="40"/>
        <v>7</v>
      </c>
      <c r="AE135" s="18">
        <f t="shared" si="41"/>
        <v>1</v>
      </c>
      <c r="AF135" s="19" t="str">
        <f t="shared" si="17"/>
        <v>G</v>
      </c>
      <c r="AG135" s="20" t="str">
        <f t="shared" si="18"/>
        <v>7</v>
      </c>
      <c r="AH135" s="21" t="str">
        <f t="shared" si="19"/>
        <v>b</v>
      </c>
      <c r="AI135" s="22">
        <f t="shared" si="20"/>
        <v>136.8</v>
      </c>
      <c r="AJ135" s="16">
        <f t="shared" si="47"/>
        <v>6</v>
      </c>
      <c r="AK135" s="17">
        <f t="shared" si="42"/>
        <v>8</v>
      </c>
      <c r="AL135" s="18">
        <f t="shared" si="43"/>
        <v>9</v>
      </c>
      <c r="AM135" s="19" t="str">
        <f t="shared" si="23"/>
        <v>G</v>
      </c>
      <c r="AN135" s="20" t="str">
        <f t="shared" si="24"/>
        <v>8</v>
      </c>
      <c r="AO135" s="21" t="str">
        <f t="shared" si="25"/>
        <v>j</v>
      </c>
    </row>
    <row r="136" spans="1:41" ht="18" thickBot="1" thickTop="1">
      <c r="A136" s="34" t="s">
        <v>245</v>
      </c>
      <c r="B136" s="57" t="s">
        <v>246</v>
      </c>
      <c r="C136" s="60" t="str">
        <f t="shared" si="0"/>
        <v>HI21nv</v>
      </c>
      <c r="D136" s="42">
        <f t="shared" si="1"/>
        <v>125.89712927873568</v>
      </c>
      <c r="E136" s="43">
        <f t="shared" si="33"/>
        <v>305.8971292787357</v>
      </c>
      <c r="F136" s="46">
        <f t="shared" si="3"/>
        <v>7312.414489194119</v>
      </c>
      <c r="G136" s="47">
        <f t="shared" si="34"/>
        <v>4543.723709284076</v>
      </c>
      <c r="H136" s="31">
        <v>8</v>
      </c>
      <c r="I136" s="32">
        <v>6</v>
      </c>
      <c r="J136" s="32">
        <v>0</v>
      </c>
      <c r="K136" s="33" t="s">
        <v>11</v>
      </c>
      <c r="L136" s="31">
        <v>34</v>
      </c>
      <c r="M136" s="32">
        <v>53</v>
      </c>
      <c r="N136" s="32">
        <v>0</v>
      </c>
      <c r="O136" s="33" t="s">
        <v>7</v>
      </c>
      <c r="P136" s="7">
        <f t="shared" si="5"/>
        <v>-8.1</v>
      </c>
      <c r="Q136" s="8">
        <f t="shared" si="6"/>
        <v>-34.88333333333333</v>
      </c>
      <c r="R136" s="9">
        <f t="shared" si="49"/>
        <v>-0.1413716694115407</v>
      </c>
      <c r="S136" s="10">
        <f t="shared" si="49"/>
        <v>-0.6088290207373552</v>
      </c>
      <c r="T136" s="25">
        <f t="shared" si="35"/>
        <v>0.4105259204806195</v>
      </c>
      <c r="U136" s="25">
        <f t="shared" si="44"/>
        <v>1.1477655767060302</v>
      </c>
      <c r="V136" s="26">
        <f t="shared" si="36"/>
        <v>7312.414489194119</v>
      </c>
      <c r="W136" s="27">
        <f t="shared" si="37"/>
        <v>4543.723709284076</v>
      </c>
      <c r="X136" s="28">
        <f t="shared" si="11"/>
        <v>-0.586331770047713</v>
      </c>
      <c r="Y136" s="25">
        <f t="shared" si="45"/>
        <v>-0.586331770047713</v>
      </c>
      <c r="Z136" s="29">
        <f t="shared" si="38"/>
        <v>125.89712927873568</v>
      </c>
      <c r="AA136" s="30">
        <f t="shared" si="39"/>
        <v>125.89712927873568</v>
      </c>
      <c r="AB136" s="15">
        <f t="shared" si="14"/>
        <v>81.9</v>
      </c>
      <c r="AC136" s="16">
        <f t="shared" si="46"/>
        <v>8</v>
      </c>
      <c r="AD136" s="17">
        <f t="shared" si="40"/>
        <v>1</v>
      </c>
      <c r="AE136" s="18">
        <f t="shared" si="41"/>
        <v>21</v>
      </c>
      <c r="AF136" s="19" t="str">
        <f t="shared" si="17"/>
        <v>I</v>
      </c>
      <c r="AG136" s="20" t="str">
        <f t="shared" si="18"/>
        <v>1</v>
      </c>
      <c r="AH136" s="21" t="str">
        <f t="shared" si="19"/>
        <v>v</v>
      </c>
      <c r="AI136" s="22">
        <f t="shared" si="20"/>
        <v>145.11666666666667</v>
      </c>
      <c r="AJ136" s="16">
        <f t="shared" si="47"/>
        <v>7</v>
      </c>
      <c r="AK136" s="17">
        <f t="shared" si="42"/>
        <v>2.5</v>
      </c>
      <c r="AL136" s="18">
        <f t="shared" si="43"/>
        <v>13</v>
      </c>
      <c r="AM136" s="19" t="str">
        <f t="shared" si="23"/>
        <v>H</v>
      </c>
      <c r="AN136" s="20" t="str">
        <f t="shared" si="24"/>
        <v>2</v>
      </c>
      <c r="AO136" s="21" t="str">
        <f t="shared" si="25"/>
        <v>n</v>
      </c>
    </row>
    <row r="137" spans="1:41" ht="18" thickBot="1" thickTop="1">
      <c r="A137" s="34" t="s">
        <v>247</v>
      </c>
      <c r="B137" s="57" t="s">
        <v>248</v>
      </c>
      <c r="C137" s="60" t="str">
        <f>IF(D137&lt;&gt;"",AM137&amp;AF137&amp;AN137&amp;AG137&amp;AO137&amp;AH137,"")</f>
        <v>GI58sn</v>
      </c>
      <c r="D137" s="42">
        <f>IF(F137="","",IF(ISERR(AA137),"  N/A  ",AA137))</f>
        <v>134.18070830165445</v>
      </c>
      <c r="E137" s="43">
        <f t="shared" si="33"/>
        <v>314.1807083016545</v>
      </c>
      <c r="F137" s="46">
        <f>IF(H137+I137+J137+L137+M137+N137&gt;0,V137,"")</f>
        <v>5830.296296384868</v>
      </c>
      <c r="G137" s="47">
        <f t="shared" si="34"/>
        <v>3622.7781607815546</v>
      </c>
      <c r="H137" s="31">
        <v>1</v>
      </c>
      <c r="I137" s="32">
        <v>27</v>
      </c>
      <c r="J137" s="32">
        <v>0</v>
      </c>
      <c r="K137" s="33" t="s">
        <v>11</v>
      </c>
      <c r="L137" s="31">
        <v>48</v>
      </c>
      <c r="M137" s="32">
        <v>29</v>
      </c>
      <c r="N137" s="32">
        <v>0</v>
      </c>
      <c r="O137" s="33" t="s">
        <v>7</v>
      </c>
      <c r="P137" s="7">
        <f t="shared" si="5"/>
        <v>-1.45</v>
      </c>
      <c r="Q137" s="8">
        <f t="shared" si="6"/>
        <v>-48.483333333333334</v>
      </c>
      <c r="R137" s="9">
        <f t="shared" si="49"/>
        <v>-0.02530727415391778</v>
      </c>
      <c r="S137" s="10">
        <f t="shared" si="49"/>
        <v>-0.8461937990085842</v>
      </c>
      <c r="T137" s="25">
        <f t="shared" si="35"/>
        <v>0.609687155642314</v>
      </c>
      <c r="U137" s="25">
        <f t="shared" si="44"/>
        <v>0.9151304813035422</v>
      </c>
      <c r="V137" s="26">
        <f t="shared" si="36"/>
        <v>5830.296296384868</v>
      </c>
      <c r="W137" s="27">
        <f t="shared" si="37"/>
        <v>3622.7781607815546</v>
      </c>
      <c r="X137" s="28">
        <f t="shared" si="11"/>
        <v>-0.6969236769190518</v>
      </c>
      <c r="Y137" s="25">
        <f t="shared" si="45"/>
        <v>-0.6969236769190518</v>
      </c>
      <c r="Z137" s="29">
        <f t="shared" si="38"/>
        <v>134.18070830165445</v>
      </c>
      <c r="AA137" s="30">
        <f t="shared" si="39"/>
        <v>134.18070830165445</v>
      </c>
      <c r="AB137" s="15">
        <f t="shared" si="14"/>
        <v>88.55</v>
      </c>
      <c r="AC137" s="16">
        <f t="shared" si="46"/>
        <v>8</v>
      </c>
      <c r="AD137" s="17">
        <f t="shared" si="40"/>
        <v>8</v>
      </c>
      <c r="AE137" s="18">
        <f t="shared" si="41"/>
        <v>13</v>
      </c>
      <c r="AF137" s="19" t="str">
        <f t="shared" si="17"/>
        <v>I</v>
      </c>
      <c r="AG137" s="20" t="str">
        <f t="shared" si="18"/>
        <v>8</v>
      </c>
      <c r="AH137" s="21" t="str">
        <f t="shared" si="19"/>
        <v>n</v>
      </c>
      <c r="AI137" s="22">
        <f t="shared" si="20"/>
        <v>131.51666666666665</v>
      </c>
      <c r="AJ137" s="16">
        <f t="shared" si="47"/>
        <v>6</v>
      </c>
      <c r="AK137" s="17">
        <f t="shared" si="42"/>
        <v>5.5</v>
      </c>
      <c r="AL137" s="18">
        <f t="shared" si="43"/>
        <v>18</v>
      </c>
      <c r="AM137" s="19" t="str">
        <f t="shared" si="23"/>
        <v>G</v>
      </c>
      <c r="AN137" s="20" t="str">
        <f t="shared" si="24"/>
        <v>5</v>
      </c>
      <c r="AO137" s="21" t="str">
        <f t="shared" si="25"/>
        <v>s</v>
      </c>
    </row>
    <row r="138" spans="1:41" ht="18" thickBot="1" thickTop="1">
      <c r="A138" s="34" t="s">
        <v>249</v>
      </c>
      <c r="B138" s="57" t="s">
        <v>250</v>
      </c>
      <c r="C138" s="60" t="str">
        <f>IF(D138&lt;&gt;"",AM138&amp;AF138&amp;AN138&amp;AG138&amp;AO138&amp;AH138,"")</f>
        <v>LR81db</v>
      </c>
      <c r="D138" s="42">
        <f>IF(F138="","",IF(ISERR(AA138),"  N/A  ",AA138))</f>
        <v>6.955589073949869</v>
      </c>
      <c r="E138" s="43">
        <f aca="true" t="shared" si="50" ref="E138:E201">IF(OR(D138="",D138="  N/A  "),D138,MOD(180+D138,360))</f>
        <v>186.95558907394988</v>
      </c>
      <c r="F138" s="46">
        <f>IF(H138+I138+J138+L138+M138+N138&gt;0,V138,"")</f>
        <v>6291.839487259773</v>
      </c>
      <c r="G138" s="47">
        <f aca="true" t="shared" si="51" ref="G138:G201">IF(F138="","",W138)</f>
        <v>3909.567803564516</v>
      </c>
      <c r="H138" s="31">
        <v>81</v>
      </c>
      <c r="I138" s="32">
        <v>4</v>
      </c>
      <c r="J138" s="32">
        <v>0</v>
      </c>
      <c r="K138" s="33" t="s">
        <v>5</v>
      </c>
      <c r="L138" s="31">
        <v>56</v>
      </c>
      <c r="M138" s="32">
        <v>15</v>
      </c>
      <c r="N138" s="32">
        <v>0</v>
      </c>
      <c r="O138" s="33" t="s">
        <v>12</v>
      </c>
      <c r="P138" s="7">
        <f t="shared" si="5"/>
        <v>81.06666666666666</v>
      </c>
      <c r="Q138" s="8">
        <f t="shared" si="6"/>
        <v>56.25</v>
      </c>
      <c r="R138" s="9">
        <f t="shared" si="49"/>
        <v>1.4148802469500699</v>
      </c>
      <c r="S138" s="10">
        <f t="shared" si="49"/>
        <v>0.9817477042468103</v>
      </c>
      <c r="T138" s="25">
        <f aca="true" t="shared" si="52" ref="T138:T201">SIN($R$5)*SIN(R138)+COS($R$5)*COS(R138)*COS(S138-$S$5)</f>
        <v>0.550715718029858</v>
      </c>
      <c r="U138" s="25">
        <f t="shared" si="44"/>
        <v>0.9875748685072631</v>
      </c>
      <c r="V138" s="26">
        <f aca="true" t="shared" si="53" ref="V138:V201">U138*6371</f>
        <v>6291.839487259773</v>
      </c>
      <c r="W138" s="27">
        <f aca="true" t="shared" si="54" ref="W138:W201">V138*0.62137119223733</f>
        <v>3909.567803564516</v>
      </c>
      <c r="X138" s="28">
        <f t="shared" si="11"/>
        <v>0.992640316453592</v>
      </c>
      <c r="Y138" s="25">
        <f t="shared" si="45"/>
        <v>0.992640316453592</v>
      </c>
      <c r="Z138" s="29">
        <f aca="true" t="shared" si="55" ref="Z138:Z201">DEGREES(ACOS(Y138))</f>
        <v>6.955589073949869</v>
      </c>
      <c r="AA138" s="30">
        <f aca="true" t="shared" si="56" ref="AA138:AA201">IF(SIN(S138-$S$5)&lt;0,360-Z138,Z138)</f>
        <v>6.955589073949869</v>
      </c>
      <c r="AB138" s="15">
        <f t="shared" si="14"/>
        <v>171.06666666666666</v>
      </c>
      <c r="AC138" s="16">
        <f t="shared" si="46"/>
        <v>17</v>
      </c>
      <c r="AD138" s="17">
        <f aca="true" t="shared" si="57" ref="AD138:AD201">INT(AB138-(10*AC138))</f>
        <v>1</v>
      </c>
      <c r="AE138" s="18">
        <f aca="true" t="shared" si="58" ref="AE138:AE201">INT(24*(AB138-(10*AC138)-AD138))</f>
        <v>1</v>
      </c>
      <c r="AF138" s="19" t="str">
        <f t="shared" si="17"/>
        <v>R</v>
      </c>
      <c r="AG138" s="20" t="str">
        <f t="shared" si="18"/>
        <v>1</v>
      </c>
      <c r="AH138" s="21" t="str">
        <f t="shared" si="19"/>
        <v>b</v>
      </c>
      <c r="AI138" s="22">
        <f t="shared" si="20"/>
        <v>236.25</v>
      </c>
      <c r="AJ138" s="16">
        <f t="shared" si="47"/>
        <v>11</v>
      </c>
      <c r="AK138" s="17">
        <f aca="true" t="shared" si="59" ref="AK138:AK201">INT(AI138-(20*AJ138))/2</f>
        <v>8</v>
      </c>
      <c r="AL138" s="18">
        <f aca="true" t="shared" si="60" ref="AL138:AL201">INT((MOD(INT(AI138),2)+(AI138-((20*AJ138)+(2*AK138))))*12)</f>
        <v>3</v>
      </c>
      <c r="AM138" s="19" t="str">
        <f t="shared" si="23"/>
        <v>L</v>
      </c>
      <c r="AN138" s="20" t="str">
        <f t="shared" si="24"/>
        <v>8</v>
      </c>
      <c r="AO138" s="21" t="str">
        <f t="shared" si="25"/>
        <v>d</v>
      </c>
    </row>
    <row r="139" spans="1:41" ht="18" thickBot="1" thickTop="1">
      <c r="A139" s="34" t="s">
        <v>251</v>
      </c>
      <c r="B139" s="57" t="s">
        <v>252</v>
      </c>
      <c r="C139" s="60" t="str">
        <f t="shared" si="0"/>
        <v>JN76gb</v>
      </c>
      <c r="D139" s="42">
        <f t="shared" si="1"/>
        <v>48.522722740792034</v>
      </c>
      <c r="E139" s="43">
        <f t="shared" si="50"/>
        <v>228.52272274079203</v>
      </c>
      <c r="F139" s="46">
        <f t="shared" si="3"/>
        <v>7410.895164364216</v>
      </c>
      <c r="G139" s="47">
        <f t="shared" si="51"/>
        <v>4604.916763826856</v>
      </c>
      <c r="H139" s="31">
        <v>46</v>
      </c>
      <c r="I139" s="32">
        <v>3</v>
      </c>
      <c r="J139" s="32">
        <v>0</v>
      </c>
      <c r="K139" s="33" t="s">
        <v>5</v>
      </c>
      <c r="L139" s="31">
        <v>14</v>
      </c>
      <c r="M139" s="32">
        <v>31</v>
      </c>
      <c r="N139" s="32">
        <v>0</v>
      </c>
      <c r="O139" s="33" t="s">
        <v>12</v>
      </c>
      <c r="P139" s="7">
        <f t="shared" si="5"/>
        <v>46.05</v>
      </c>
      <c r="Q139" s="8">
        <f t="shared" si="6"/>
        <v>14.516666666666667</v>
      </c>
      <c r="R139" s="9">
        <f t="shared" si="49"/>
        <v>0.8037241205433887</v>
      </c>
      <c r="S139" s="10">
        <f t="shared" si="49"/>
        <v>0.25336362974784354</v>
      </c>
      <c r="T139" s="25">
        <f t="shared" si="52"/>
        <v>0.39638239772374073</v>
      </c>
      <c r="U139" s="25">
        <f t="shared" si="44"/>
        <v>1.1632232246686887</v>
      </c>
      <c r="V139" s="26">
        <f t="shared" si="53"/>
        <v>7410.895164364216</v>
      </c>
      <c r="W139" s="27">
        <f t="shared" si="54"/>
        <v>4604.916763826856</v>
      </c>
      <c r="X139" s="28">
        <f t="shared" si="11"/>
        <v>0.6623229702805259</v>
      </c>
      <c r="Y139" s="25">
        <f t="shared" si="45"/>
        <v>0.6623229702805259</v>
      </c>
      <c r="Z139" s="29">
        <f t="shared" si="55"/>
        <v>48.522722740792034</v>
      </c>
      <c r="AA139" s="30">
        <f t="shared" si="56"/>
        <v>48.522722740792034</v>
      </c>
      <c r="AB139" s="15">
        <f t="shared" si="14"/>
        <v>136.05</v>
      </c>
      <c r="AC139" s="16">
        <f t="shared" si="46"/>
        <v>13</v>
      </c>
      <c r="AD139" s="17">
        <f t="shared" si="57"/>
        <v>6</v>
      </c>
      <c r="AE139" s="18">
        <f t="shared" si="58"/>
        <v>1</v>
      </c>
      <c r="AF139" s="19" t="str">
        <f t="shared" si="17"/>
        <v>N</v>
      </c>
      <c r="AG139" s="20" t="str">
        <f t="shared" si="18"/>
        <v>6</v>
      </c>
      <c r="AH139" s="21" t="str">
        <f t="shared" si="19"/>
        <v>b</v>
      </c>
      <c r="AI139" s="22">
        <f t="shared" si="20"/>
        <v>194.51666666666668</v>
      </c>
      <c r="AJ139" s="16">
        <f t="shared" si="47"/>
        <v>9</v>
      </c>
      <c r="AK139" s="17">
        <f t="shared" si="59"/>
        <v>7</v>
      </c>
      <c r="AL139" s="18">
        <f t="shared" si="60"/>
        <v>6</v>
      </c>
      <c r="AM139" s="19" t="str">
        <f t="shared" si="23"/>
        <v>J</v>
      </c>
      <c r="AN139" s="20" t="str">
        <f t="shared" si="24"/>
        <v>7</v>
      </c>
      <c r="AO139" s="21" t="str">
        <f t="shared" si="25"/>
        <v>g</v>
      </c>
    </row>
    <row r="140" spans="1:41" ht="18" thickBot="1" thickTop="1">
      <c r="A140" s="34" t="s">
        <v>253</v>
      </c>
      <c r="B140" s="57" t="s">
        <v>254</v>
      </c>
      <c r="C140" s="60" t="str">
        <f>IF(D140&lt;&gt;"",AM140&amp;AF140&amp;AN140&amp;AG140&amp;AO140&amp;AH140,"")</f>
        <v>LI75ri</v>
      </c>
      <c r="D140" s="42">
        <f>IF(F140="","",IF(ISERR(AA140),"  N/A  ",AA140))</f>
        <v>57.308395150846536</v>
      </c>
      <c r="E140" s="43">
        <f t="shared" si="50"/>
        <v>237.30839515084654</v>
      </c>
      <c r="F140" s="46">
        <f>IF(H140+I140+J140+L140+M140+N140&gt;0,V140,"")</f>
        <v>14280.28805756115</v>
      </c>
      <c r="G140" s="47">
        <f t="shared" si="51"/>
        <v>8873.359615819278</v>
      </c>
      <c r="H140" s="31">
        <v>4</v>
      </c>
      <c r="I140" s="32">
        <v>38</v>
      </c>
      <c r="J140" s="32">
        <v>0</v>
      </c>
      <c r="K140" s="33" t="s">
        <v>11</v>
      </c>
      <c r="L140" s="31">
        <v>55</v>
      </c>
      <c r="M140" s="32">
        <v>27</v>
      </c>
      <c r="N140" s="32">
        <v>0</v>
      </c>
      <c r="O140" s="33" t="s">
        <v>12</v>
      </c>
      <c r="P140" s="7">
        <f t="shared" si="5"/>
        <v>-4.633333333333333</v>
      </c>
      <c r="Q140" s="8">
        <f t="shared" si="6"/>
        <v>55.45</v>
      </c>
      <c r="R140" s="9">
        <f t="shared" si="49"/>
        <v>-0.0808669220090706</v>
      </c>
      <c r="S140" s="10">
        <f t="shared" si="49"/>
        <v>0.9677850702308558</v>
      </c>
      <c r="T140" s="25">
        <f t="shared" si="52"/>
        <v>-0.6214994604348059</v>
      </c>
      <c r="U140" s="25">
        <f aca="true" t="shared" si="61" ref="U140:U203">ACOS(T140)</f>
        <v>2.2414515864952365</v>
      </c>
      <c r="V140" s="26">
        <f t="shared" si="53"/>
        <v>14280.28805756115</v>
      </c>
      <c r="W140" s="27">
        <f t="shared" si="54"/>
        <v>8873.359615819278</v>
      </c>
      <c r="X140" s="28">
        <f t="shared" si="11"/>
        <v>0.5401170139748313</v>
      </c>
      <c r="Y140" s="25">
        <f aca="true" t="shared" si="62" ref="Y140:Y203">MIN(1,MAX(-1,X140))</f>
        <v>0.5401170139748313</v>
      </c>
      <c r="Z140" s="29">
        <f t="shared" si="55"/>
        <v>57.308395150846536</v>
      </c>
      <c r="AA140" s="30">
        <f t="shared" si="56"/>
        <v>57.308395150846536</v>
      </c>
      <c r="AB140" s="15">
        <f t="shared" si="14"/>
        <v>85.36666666666667</v>
      </c>
      <c r="AC140" s="16">
        <f aca="true" t="shared" si="63" ref="AC140:AC203">INT(AB140/10)</f>
        <v>8</v>
      </c>
      <c r="AD140" s="17">
        <f t="shared" si="57"/>
        <v>5</v>
      </c>
      <c r="AE140" s="18">
        <f t="shared" si="58"/>
        <v>8</v>
      </c>
      <c r="AF140" s="19" t="str">
        <f t="shared" si="17"/>
        <v>I</v>
      </c>
      <c r="AG140" s="20" t="str">
        <f t="shared" si="18"/>
        <v>5</v>
      </c>
      <c r="AH140" s="21" t="str">
        <f t="shared" si="19"/>
        <v>i</v>
      </c>
      <c r="AI140" s="22">
        <f t="shared" si="20"/>
        <v>235.45</v>
      </c>
      <c r="AJ140" s="16">
        <f aca="true" t="shared" si="64" ref="AJ140:AJ203">INT(AI140/20)</f>
        <v>11</v>
      </c>
      <c r="AK140" s="17">
        <f t="shared" si="59"/>
        <v>7.5</v>
      </c>
      <c r="AL140" s="18">
        <f t="shared" si="60"/>
        <v>17</v>
      </c>
      <c r="AM140" s="19" t="str">
        <f t="shared" si="23"/>
        <v>L</v>
      </c>
      <c r="AN140" s="20" t="str">
        <f t="shared" si="24"/>
        <v>7</v>
      </c>
      <c r="AO140" s="21" t="str">
        <f t="shared" si="25"/>
        <v>r</v>
      </c>
    </row>
    <row r="141" spans="1:41" ht="18" thickBot="1" thickTop="1">
      <c r="A141" s="34" t="s">
        <v>255</v>
      </c>
      <c r="B141" s="57" t="s">
        <v>256</v>
      </c>
      <c r="C141" s="60" t="str">
        <f t="shared" si="0"/>
        <v>JO99ag</v>
      </c>
      <c r="D141" s="42">
        <f t="shared" si="1"/>
        <v>34.88111819293862</v>
      </c>
      <c r="E141" s="43">
        <f t="shared" si="50"/>
        <v>214.88111819293863</v>
      </c>
      <c r="F141" s="46">
        <f t="shared" si="3"/>
        <v>6803.934197660409</v>
      </c>
      <c r="G141" s="47">
        <f t="shared" si="51"/>
        <v>4227.76870430459</v>
      </c>
      <c r="H141" s="31">
        <v>59</v>
      </c>
      <c r="I141" s="32">
        <v>17</v>
      </c>
      <c r="J141" s="32">
        <v>0</v>
      </c>
      <c r="K141" s="33" t="s">
        <v>5</v>
      </c>
      <c r="L141" s="31">
        <v>18</v>
      </c>
      <c r="M141" s="32">
        <v>3</v>
      </c>
      <c r="N141" s="32">
        <v>0</v>
      </c>
      <c r="O141" s="33" t="s">
        <v>12</v>
      </c>
      <c r="P141" s="7">
        <f t="shared" si="5"/>
        <v>59.28333333333333</v>
      </c>
      <c r="Q141" s="8">
        <f t="shared" si="6"/>
        <v>18.05</v>
      </c>
      <c r="R141" s="9">
        <f t="shared" si="49"/>
        <v>1.0346893582239716</v>
      </c>
      <c r="S141" s="10">
        <f t="shared" si="49"/>
        <v>0.3150319299849765</v>
      </c>
      <c r="T141" s="25">
        <f t="shared" si="52"/>
        <v>0.4819180763508479</v>
      </c>
      <c r="U141" s="25">
        <f t="shared" si="61"/>
        <v>1.0679538844232317</v>
      </c>
      <c r="V141" s="26">
        <f t="shared" si="53"/>
        <v>6803.934197660409</v>
      </c>
      <c r="W141" s="27">
        <f t="shared" si="54"/>
        <v>4227.76870430459</v>
      </c>
      <c r="X141" s="28">
        <f t="shared" si="11"/>
        <v>0.8203403818369445</v>
      </c>
      <c r="Y141" s="25">
        <f t="shared" si="62"/>
        <v>0.8203403818369445</v>
      </c>
      <c r="Z141" s="29">
        <f t="shared" si="55"/>
        <v>34.88111819293862</v>
      </c>
      <c r="AA141" s="30">
        <f t="shared" si="56"/>
        <v>34.88111819293862</v>
      </c>
      <c r="AB141" s="15">
        <f t="shared" si="14"/>
        <v>149.28333333333333</v>
      </c>
      <c r="AC141" s="16">
        <f t="shared" si="63"/>
        <v>14</v>
      </c>
      <c r="AD141" s="17">
        <f t="shared" si="57"/>
        <v>9</v>
      </c>
      <c r="AE141" s="18">
        <f t="shared" si="58"/>
        <v>6</v>
      </c>
      <c r="AF141" s="19" t="str">
        <f t="shared" si="17"/>
        <v>O</v>
      </c>
      <c r="AG141" s="20" t="str">
        <f t="shared" si="18"/>
        <v>9</v>
      </c>
      <c r="AH141" s="21" t="str">
        <f t="shared" si="19"/>
        <v>g</v>
      </c>
      <c r="AI141" s="22">
        <f t="shared" si="20"/>
        <v>198.05</v>
      </c>
      <c r="AJ141" s="16">
        <f t="shared" si="64"/>
        <v>9</v>
      </c>
      <c r="AK141" s="17">
        <f t="shared" si="59"/>
        <v>9</v>
      </c>
      <c r="AL141" s="18">
        <f t="shared" si="60"/>
        <v>0</v>
      </c>
      <c r="AM141" s="19" t="str">
        <f t="shared" si="23"/>
        <v>J</v>
      </c>
      <c r="AN141" s="20" t="str">
        <f t="shared" si="24"/>
        <v>9</v>
      </c>
      <c r="AO141" s="21" t="str">
        <f t="shared" si="25"/>
        <v>a</v>
      </c>
    </row>
    <row r="142" spans="1:41" ht="18" thickBot="1" thickTop="1">
      <c r="A142" s="34" t="s">
        <v>257</v>
      </c>
      <c r="B142" s="57" t="s">
        <v>258</v>
      </c>
      <c r="C142" s="60" t="str">
        <f t="shared" si="0"/>
        <v>KO13nd</v>
      </c>
      <c r="D142" s="42">
        <f t="shared" si="1"/>
        <v>38.702730748148895</v>
      </c>
      <c r="E142" s="43">
        <f t="shared" si="50"/>
        <v>218.7027307481489</v>
      </c>
      <c r="F142" s="46">
        <f t="shared" si="3"/>
        <v>7450.871294988825</v>
      </c>
      <c r="G142" s="47">
        <f t="shared" si="51"/>
        <v>4629.756779774105</v>
      </c>
      <c r="H142" s="31">
        <v>53</v>
      </c>
      <c r="I142" s="32">
        <v>9</v>
      </c>
      <c r="J142" s="32">
        <v>0</v>
      </c>
      <c r="K142" s="33" t="s">
        <v>5</v>
      </c>
      <c r="L142" s="31">
        <v>23</v>
      </c>
      <c r="M142" s="32">
        <v>10</v>
      </c>
      <c r="N142" s="32">
        <v>0</v>
      </c>
      <c r="O142" s="33" t="s">
        <v>12</v>
      </c>
      <c r="P142" s="7">
        <f t="shared" si="5"/>
        <v>53.15</v>
      </c>
      <c r="Q142" s="8">
        <f t="shared" si="6"/>
        <v>23.166666666666668</v>
      </c>
      <c r="R142" s="9">
        <f t="shared" si="49"/>
        <v>0.9276424974349862</v>
      </c>
      <c r="S142" s="10">
        <f t="shared" si="49"/>
        <v>0.40433461004535304</v>
      </c>
      <c r="T142" s="25">
        <f t="shared" si="52"/>
        <v>0.39061391883011454</v>
      </c>
      <c r="U142" s="25">
        <f t="shared" si="61"/>
        <v>1.1694979273251962</v>
      </c>
      <c r="V142" s="26">
        <f t="shared" si="53"/>
        <v>7450.871294988825</v>
      </c>
      <c r="W142" s="27">
        <f t="shared" si="54"/>
        <v>4629.756779774105</v>
      </c>
      <c r="X142" s="28">
        <f t="shared" si="11"/>
        <v>0.7804006070454222</v>
      </c>
      <c r="Y142" s="25">
        <f t="shared" si="62"/>
        <v>0.7804006070454222</v>
      </c>
      <c r="Z142" s="29">
        <f t="shared" si="55"/>
        <v>38.702730748148895</v>
      </c>
      <c r="AA142" s="30">
        <f t="shared" si="56"/>
        <v>38.702730748148895</v>
      </c>
      <c r="AB142" s="15">
        <f t="shared" si="14"/>
        <v>143.15</v>
      </c>
      <c r="AC142" s="16">
        <f t="shared" si="63"/>
        <v>14</v>
      </c>
      <c r="AD142" s="17">
        <f t="shared" si="57"/>
        <v>3</v>
      </c>
      <c r="AE142" s="18">
        <f t="shared" si="58"/>
        <v>3</v>
      </c>
      <c r="AF142" s="19" t="str">
        <f t="shared" si="17"/>
        <v>O</v>
      </c>
      <c r="AG142" s="20" t="str">
        <f t="shared" si="18"/>
        <v>3</v>
      </c>
      <c r="AH142" s="21" t="str">
        <f t="shared" si="19"/>
        <v>d</v>
      </c>
      <c r="AI142" s="22">
        <f t="shared" si="20"/>
        <v>203.16666666666666</v>
      </c>
      <c r="AJ142" s="16">
        <f t="shared" si="64"/>
        <v>10</v>
      </c>
      <c r="AK142" s="17">
        <f t="shared" si="59"/>
        <v>1.5</v>
      </c>
      <c r="AL142" s="18">
        <f t="shared" si="60"/>
        <v>13</v>
      </c>
      <c r="AM142" s="19" t="str">
        <f t="shared" si="23"/>
        <v>K</v>
      </c>
      <c r="AN142" s="20" t="str">
        <f t="shared" si="24"/>
        <v>1</v>
      </c>
      <c r="AO142" s="21" t="str">
        <f t="shared" si="25"/>
        <v>n</v>
      </c>
    </row>
    <row r="143" spans="1:41" ht="18" thickBot="1" thickTop="1">
      <c r="A143" s="34" t="s">
        <v>257</v>
      </c>
      <c r="B143" s="57" t="s">
        <v>259</v>
      </c>
      <c r="C143" s="60" t="str">
        <f t="shared" si="0"/>
        <v>JO73gj</v>
      </c>
      <c r="D143" s="42">
        <f t="shared" si="1"/>
        <v>41.69992530238074</v>
      </c>
      <c r="E143" s="43">
        <f t="shared" si="50"/>
        <v>221.69992530238073</v>
      </c>
      <c r="F143" s="46">
        <f t="shared" si="3"/>
        <v>6961.9904923209115</v>
      </c>
      <c r="G143" s="47">
        <f t="shared" si="51"/>
        <v>4325.980332558401</v>
      </c>
      <c r="H143" s="31">
        <v>53</v>
      </c>
      <c r="I143" s="32">
        <v>25</v>
      </c>
      <c r="J143" s="32">
        <v>0</v>
      </c>
      <c r="K143" s="33" t="s">
        <v>5</v>
      </c>
      <c r="L143" s="31">
        <v>14</v>
      </c>
      <c r="M143" s="32">
        <v>32</v>
      </c>
      <c r="N143" s="32">
        <v>0</v>
      </c>
      <c r="O143" s="33" t="s">
        <v>12</v>
      </c>
      <c r="P143" s="7">
        <f t="shared" si="5"/>
        <v>53.416666666666664</v>
      </c>
      <c r="Q143" s="8">
        <f t="shared" si="6"/>
        <v>14.533333333333333</v>
      </c>
      <c r="R143" s="9">
        <f t="shared" si="49"/>
        <v>0.9322967087736377</v>
      </c>
      <c r="S143" s="10">
        <f t="shared" si="49"/>
        <v>0.25365451795650923</v>
      </c>
      <c r="T143" s="25">
        <f t="shared" si="52"/>
        <v>0.46003421414216417</v>
      </c>
      <c r="U143" s="25">
        <f t="shared" si="61"/>
        <v>1.0927625949334345</v>
      </c>
      <c r="V143" s="26">
        <f t="shared" si="53"/>
        <v>6961.9904923209115</v>
      </c>
      <c r="W143" s="27">
        <f t="shared" si="54"/>
        <v>4325.980332558401</v>
      </c>
      <c r="X143" s="28">
        <f t="shared" si="11"/>
        <v>0.7466390495584753</v>
      </c>
      <c r="Y143" s="25">
        <f t="shared" si="62"/>
        <v>0.7466390495584753</v>
      </c>
      <c r="Z143" s="29">
        <f t="shared" si="55"/>
        <v>41.69992530238074</v>
      </c>
      <c r="AA143" s="30">
        <f t="shared" si="56"/>
        <v>41.69992530238074</v>
      </c>
      <c r="AB143" s="15">
        <f t="shared" si="14"/>
        <v>143.41666666666666</v>
      </c>
      <c r="AC143" s="16">
        <f t="shared" si="63"/>
        <v>14</v>
      </c>
      <c r="AD143" s="17">
        <f t="shared" si="57"/>
        <v>3</v>
      </c>
      <c r="AE143" s="18">
        <f t="shared" si="58"/>
        <v>9</v>
      </c>
      <c r="AF143" s="19" t="str">
        <f t="shared" si="17"/>
        <v>O</v>
      </c>
      <c r="AG143" s="20" t="str">
        <f t="shared" si="18"/>
        <v>3</v>
      </c>
      <c r="AH143" s="21" t="str">
        <f t="shared" si="19"/>
        <v>j</v>
      </c>
      <c r="AI143" s="22">
        <f t="shared" si="20"/>
        <v>194.53333333333333</v>
      </c>
      <c r="AJ143" s="16">
        <f t="shared" si="64"/>
        <v>9</v>
      </c>
      <c r="AK143" s="17">
        <f t="shared" si="59"/>
        <v>7</v>
      </c>
      <c r="AL143" s="18">
        <f t="shared" si="60"/>
        <v>6</v>
      </c>
      <c r="AM143" s="19" t="str">
        <f t="shared" si="23"/>
        <v>J</v>
      </c>
      <c r="AN143" s="20" t="str">
        <f t="shared" si="24"/>
        <v>7</v>
      </c>
      <c r="AO143" s="21" t="str">
        <f t="shared" si="25"/>
        <v>g</v>
      </c>
    </row>
    <row r="144" spans="1:41" ht="18" thickBot="1" thickTop="1">
      <c r="A144" s="34" t="s">
        <v>260</v>
      </c>
      <c r="B144" s="57" t="s">
        <v>261</v>
      </c>
      <c r="C144" s="60" t="str">
        <f t="shared" si="0"/>
        <v>KM50qa</v>
      </c>
      <c r="D144" s="42">
        <f t="shared" si="1"/>
        <v>52.08294093570821</v>
      </c>
      <c r="E144" s="43">
        <f t="shared" si="50"/>
        <v>232.08294093570822</v>
      </c>
      <c r="F144" s="46">
        <f t="shared" si="3"/>
        <v>9680.670492691363</v>
      </c>
      <c r="G144" s="47">
        <f t="shared" si="51"/>
        <v>6015.289765700372</v>
      </c>
      <c r="H144" s="31">
        <v>30</v>
      </c>
      <c r="I144" s="32">
        <v>2</v>
      </c>
      <c r="J144" s="32">
        <v>0</v>
      </c>
      <c r="K144" s="33" t="s">
        <v>5</v>
      </c>
      <c r="L144" s="31">
        <v>31</v>
      </c>
      <c r="M144" s="32">
        <v>21</v>
      </c>
      <c r="N144" s="32">
        <v>0</v>
      </c>
      <c r="O144" s="33" t="s">
        <v>12</v>
      </c>
      <c r="P144" s="7">
        <f t="shared" si="5"/>
        <v>30.033333333333335</v>
      </c>
      <c r="Q144" s="8">
        <f t="shared" si="6"/>
        <v>31.35</v>
      </c>
      <c r="R144" s="9">
        <f aca="true" t="shared" si="65" ref="R144:S175">RADIANS(P144)</f>
        <v>0.5241805520156303</v>
      </c>
      <c r="S144" s="10">
        <f t="shared" si="65"/>
        <v>0.5471607205002224</v>
      </c>
      <c r="T144" s="25">
        <f t="shared" si="52"/>
        <v>0.05128386708622773</v>
      </c>
      <c r="U144" s="25">
        <f t="shared" si="61"/>
        <v>1.5194899533340704</v>
      </c>
      <c r="V144" s="26">
        <f t="shared" si="53"/>
        <v>9680.670492691363</v>
      </c>
      <c r="W144" s="27">
        <f t="shared" si="54"/>
        <v>6015.289765700372</v>
      </c>
      <c r="X144" s="28">
        <f t="shared" si="11"/>
        <v>0.6145201122694156</v>
      </c>
      <c r="Y144" s="25">
        <f t="shared" si="62"/>
        <v>0.6145201122694156</v>
      </c>
      <c r="Z144" s="29">
        <f t="shared" si="55"/>
        <v>52.08294093570821</v>
      </c>
      <c r="AA144" s="30">
        <f t="shared" si="56"/>
        <v>52.08294093570821</v>
      </c>
      <c r="AB144" s="15">
        <f t="shared" si="14"/>
        <v>120.03333333333333</v>
      </c>
      <c r="AC144" s="16">
        <f t="shared" si="63"/>
        <v>12</v>
      </c>
      <c r="AD144" s="17">
        <f t="shared" si="57"/>
        <v>0</v>
      </c>
      <c r="AE144" s="18">
        <f t="shared" si="58"/>
        <v>0</v>
      </c>
      <c r="AF144" s="19" t="str">
        <f t="shared" si="17"/>
        <v>M</v>
      </c>
      <c r="AG144" s="20" t="str">
        <f t="shared" si="18"/>
        <v>0</v>
      </c>
      <c r="AH144" s="21" t="str">
        <f t="shared" si="19"/>
        <v>a</v>
      </c>
      <c r="AI144" s="22">
        <f t="shared" si="20"/>
        <v>211.35</v>
      </c>
      <c r="AJ144" s="16">
        <f t="shared" si="64"/>
        <v>10</v>
      </c>
      <c r="AK144" s="17">
        <f t="shared" si="59"/>
        <v>5.5</v>
      </c>
      <c r="AL144" s="18">
        <f t="shared" si="60"/>
        <v>16</v>
      </c>
      <c r="AM144" s="19" t="str">
        <f t="shared" si="23"/>
        <v>K</v>
      </c>
      <c r="AN144" s="20" t="str">
        <f t="shared" si="24"/>
        <v>5</v>
      </c>
      <c r="AO144" s="21" t="str">
        <f t="shared" si="25"/>
        <v>q</v>
      </c>
    </row>
    <row r="145" spans="1:41" ht="18" thickBot="1" thickTop="1">
      <c r="A145" s="34" t="s">
        <v>262</v>
      </c>
      <c r="B145" s="57" t="s">
        <v>263</v>
      </c>
      <c r="C145" s="60" t="str">
        <f t="shared" si="0"/>
        <v>KM17ux</v>
      </c>
      <c r="D145" s="42">
        <f t="shared" si="1"/>
        <v>50.74420200512278</v>
      </c>
      <c r="E145" s="43">
        <f t="shared" si="50"/>
        <v>230.7442020051228</v>
      </c>
      <c r="F145" s="46">
        <f t="shared" si="3"/>
        <v>8562.830444816627</v>
      </c>
      <c r="G145" s="47">
        <f t="shared" si="51"/>
        <v>5320.696162421814</v>
      </c>
      <c r="H145" s="31">
        <v>37</v>
      </c>
      <c r="I145" s="32">
        <v>58</v>
      </c>
      <c r="J145" s="32">
        <v>0</v>
      </c>
      <c r="K145" s="33" t="s">
        <v>5</v>
      </c>
      <c r="L145" s="31">
        <v>23</v>
      </c>
      <c r="M145" s="32">
        <v>43</v>
      </c>
      <c r="N145" s="32">
        <v>0</v>
      </c>
      <c r="O145" s="33" t="s">
        <v>12</v>
      </c>
      <c r="P145" s="7">
        <f t="shared" si="5"/>
        <v>37.96666666666667</v>
      </c>
      <c r="Q145" s="8">
        <f t="shared" si="6"/>
        <v>23.716666666666665</v>
      </c>
      <c r="R145" s="9">
        <f t="shared" si="65"/>
        <v>0.6626433393405138</v>
      </c>
      <c r="S145" s="10">
        <f t="shared" si="65"/>
        <v>0.4139339209313218</v>
      </c>
      <c r="T145" s="25">
        <f t="shared" si="52"/>
        <v>0.22482547586000717</v>
      </c>
      <c r="U145" s="25">
        <f t="shared" si="61"/>
        <v>1.3440324038324638</v>
      </c>
      <c r="V145" s="26">
        <f t="shared" si="53"/>
        <v>8562.830444816627</v>
      </c>
      <c r="W145" s="27">
        <f t="shared" si="54"/>
        <v>5320.696162421814</v>
      </c>
      <c r="X145" s="28">
        <f t="shared" si="11"/>
        <v>0.6327836892899988</v>
      </c>
      <c r="Y145" s="25">
        <f t="shared" si="62"/>
        <v>0.6327836892899988</v>
      </c>
      <c r="Z145" s="29">
        <f t="shared" si="55"/>
        <v>50.74420200512278</v>
      </c>
      <c r="AA145" s="30">
        <f t="shared" si="56"/>
        <v>50.74420200512278</v>
      </c>
      <c r="AB145" s="15">
        <f t="shared" si="14"/>
        <v>127.96666666666667</v>
      </c>
      <c r="AC145" s="16">
        <f t="shared" si="63"/>
        <v>12</v>
      </c>
      <c r="AD145" s="17">
        <f t="shared" si="57"/>
        <v>7</v>
      </c>
      <c r="AE145" s="18">
        <f t="shared" si="58"/>
        <v>23</v>
      </c>
      <c r="AF145" s="19" t="str">
        <f t="shared" si="17"/>
        <v>M</v>
      </c>
      <c r="AG145" s="20" t="str">
        <f t="shared" si="18"/>
        <v>7</v>
      </c>
      <c r="AH145" s="21" t="str">
        <f t="shared" si="19"/>
        <v>x</v>
      </c>
      <c r="AI145" s="22">
        <f t="shared" si="20"/>
        <v>203.71666666666667</v>
      </c>
      <c r="AJ145" s="16">
        <f t="shared" si="64"/>
        <v>10</v>
      </c>
      <c r="AK145" s="17">
        <f t="shared" si="59"/>
        <v>1.5</v>
      </c>
      <c r="AL145" s="18">
        <f t="shared" si="60"/>
        <v>20</v>
      </c>
      <c r="AM145" s="19" t="str">
        <f t="shared" si="23"/>
        <v>K</v>
      </c>
      <c r="AN145" s="20" t="str">
        <f t="shared" si="24"/>
        <v>1</v>
      </c>
      <c r="AO145" s="21" t="str">
        <f t="shared" si="25"/>
        <v>u</v>
      </c>
    </row>
    <row r="146" spans="1:41" ht="18" thickBot="1" thickTop="1">
      <c r="A146" s="34" t="s">
        <v>264</v>
      </c>
      <c r="B146" s="57" t="s">
        <v>265</v>
      </c>
      <c r="C146" s="60" t="str">
        <f t="shared" si="0"/>
        <v>RJ98om</v>
      </c>
      <c r="D146" s="42">
        <f t="shared" si="1"/>
        <v>281.4238558324927</v>
      </c>
      <c r="E146" s="43">
        <f t="shared" si="50"/>
        <v>101.42385583249268</v>
      </c>
      <c r="F146" s="46">
        <f t="shared" si="3"/>
        <v>10034.0812653056</v>
      </c>
      <c r="G146" s="47">
        <f t="shared" si="51"/>
        <v>6234.889038829197</v>
      </c>
      <c r="H146" s="31">
        <v>8</v>
      </c>
      <c r="I146" s="32">
        <v>31</v>
      </c>
      <c r="J146" s="32">
        <v>0</v>
      </c>
      <c r="K146" s="33" t="s">
        <v>5</v>
      </c>
      <c r="L146" s="31">
        <v>179</v>
      </c>
      <c r="M146" s="32">
        <v>13</v>
      </c>
      <c r="N146" s="32">
        <v>0</v>
      </c>
      <c r="O146" s="33" t="s">
        <v>12</v>
      </c>
      <c r="P146" s="7">
        <f t="shared" si="5"/>
        <v>8.516666666666667</v>
      </c>
      <c r="Q146" s="8">
        <f t="shared" si="6"/>
        <v>179.21666666666667</v>
      </c>
      <c r="R146" s="9">
        <f t="shared" si="65"/>
        <v>0.14864387462818374</v>
      </c>
      <c r="S146" s="10">
        <f t="shared" si="65"/>
        <v>3.1279209077825043</v>
      </c>
      <c r="T146" s="25">
        <f t="shared" si="52"/>
        <v>-0.004165404262070349</v>
      </c>
      <c r="U146" s="25">
        <f t="shared" si="61"/>
        <v>1.574961743102433</v>
      </c>
      <c r="V146" s="26">
        <f t="shared" si="53"/>
        <v>10034.0812653056</v>
      </c>
      <c r="W146" s="27">
        <f t="shared" si="54"/>
        <v>6234.889038829197</v>
      </c>
      <c r="X146" s="28">
        <f t="shared" si="11"/>
        <v>0.1980654717079696</v>
      </c>
      <c r="Y146" s="25">
        <f t="shared" si="62"/>
        <v>0.1980654717079696</v>
      </c>
      <c r="Z146" s="29">
        <f t="shared" si="55"/>
        <v>78.57614416750731</v>
      </c>
      <c r="AA146" s="30">
        <f t="shared" si="56"/>
        <v>281.4238558324927</v>
      </c>
      <c r="AB146" s="15">
        <f t="shared" si="14"/>
        <v>98.51666666666667</v>
      </c>
      <c r="AC146" s="16">
        <f t="shared" si="63"/>
        <v>9</v>
      </c>
      <c r="AD146" s="17">
        <f t="shared" si="57"/>
        <v>8</v>
      </c>
      <c r="AE146" s="18">
        <f t="shared" si="58"/>
        <v>12</v>
      </c>
      <c r="AF146" s="19" t="str">
        <f t="shared" si="17"/>
        <v>J</v>
      </c>
      <c r="AG146" s="20" t="str">
        <f t="shared" si="18"/>
        <v>8</v>
      </c>
      <c r="AH146" s="21" t="str">
        <f t="shared" si="19"/>
        <v>m</v>
      </c>
      <c r="AI146" s="22">
        <f t="shared" si="20"/>
        <v>359.2166666666667</v>
      </c>
      <c r="AJ146" s="16">
        <f t="shared" si="64"/>
        <v>17</v>
      </c>
      <c r="AK146" s="17">
        <f t="shared" si="59"/>
        <v>9.5</v>
      </c>
      <c r="AL146" s="18">
        <f t="shared" si="60"/>
        <v>14</v>
      </c>
      <c r="AM146" s="19" t="str">
        <f t="shared" si="23"/>
        <v>R</v>
      </c>
      <c r="AN146" s="20" t="str">
        <f t="shared" si="24"/>
        <v>9</v>
      </c>
      <c r="AO146" s="21" t="str">
        <f t="shared" si="25"/>
        <v>o</v>
      </c>
    </row>
    <row r="147" spans="1:41" ht="18" thickBot="1" thickTop="1">
      <c r="A147" s="34" t="s">
        <v>266</v>
      </c>
      <c r="B147" s="57" t="s">
        <v>267</v>
      </c>
      <c r="C147" s="60" t="str">
        <f t="shared" si="0"/>
        <v>BJ12ga</v>
      </c>
      <c r="D147" s="42">
        <f t="shared" si="1"/>
        <v>261.2527600474731</v>
      </c>
      <c r="E147" s="43">
        <f t="shared" si="50"/>
        <v>81.25276004747309</v>
      </c>
      <c r="F147" s="46">
        <f t="shared" si="3"/>
        <v>8543.860024354966</v>
      </c>
      <c r="G147" s="47">
        <f t="shared" si="51"/>
        <v>5308.908489642308</v>
      </c>
      <c r="H147" s="31">
        <v>2</v>
      </c>
      <c r="I147" s="32">
        <v>0</v>
      </c>
      <c r="J147" s="32">
        <v>0</v>
      </c>
      <c r="K147" s="33" t="s">
        <v>5</v>
      </c>
      <c r="L147" s="31">
        <v>157</v>
      </c>
      <c r="M147" s="32">
        <v>30</v>
      </c>
      <c r="N147" s="32">
        <v>0</v>
      </c>
      <c r="O147" s="33" t="s">
        <v>7</v>
      </c>
      <c r="P147" s="7">
        <f t="shared" si="5"/>
        <v>2</v>
      </c>
      <c r="Q147" s="8">
        <f t="shared" si="6"/>
        <v>-157.5</v>
      </c>
      <c r="R147" s="9">
        <f t="shared" si="65"/>
        <v>0.03490658503988659</v>
      </c>
      <c r="S147" s="10">
        <f t="shared" si="65"/>
        <v>-2.748893571891069</v>
      </c>
      <c r="T147" s="25">
        <f t="shared" si="52"/>
        <v>0.22772586551751775</v>
      </c>
      <c r="U147" s="25">
        <f t="shared" si="61"/>
        <v>1.3410547832922566</v>
      </c>
      <c r="V147" s="26">
        <f t="shared" si="53"/>
        <v>8543.860024354966</v>
      </c>
      <c r="W147" s="27">
        <f t="shared" si="54"/>
        <v>5308.908489642308</v>
      </c>
      <c r="X147" s="28">
        <f t="shared" si="11"/>
        <v>-0.15207577474585324</v>
      </c>
      <c r="Y147" s="25">
        <f t="shared" si="62"/>
        <v>-0.15207577474585324</v>
      </c>
      <c r="Z147" s="29">
        <f t="shared" si="55"/>
        <v>98.74723995252688</v>
      </c>
      <c r="AA147" s="30">
        <f t="shared" si="56"/>
        <v>261.2527600474731</v>
      </c>
      <c r="AB147" s="15">
        <f t="shared" si="14"/>
        <v>92</v>
      </c>
      <c r="AC147" s="16">
        <f t="shared" si="63"/>
        <v>9</v>
      </c>
      <c r="AD147" s="17">
        <f t="shared" si="57"/>
        <v>2</v>
      </c>
      <c r="AE147" s="18">
        <f t="shared" si="58"/>
        <v>0</v>
      </c>
      <c r="AF147" s="19" t="str">
        <f t="shared" si="17"/>
        <v>J</v>
      </c>
      <c r="AG147" s="20" t="str">
        <f t="shared" si="18"/>
        <v>2</v>
      </c>
      <c r="AH147" s="21" t="str">
        <f t="shared" si="19"/>
        <v>a</v>
      </c>
      <c r="AI147" s="22">
        <f t="shared" si="20"/>
        <v>22.5</v>
      </c>
      <c r="AJ147" s="16">
        <f t="shared" si="64"/>
        <v>1</v>
      </c>
      <c r="AK147" s="17">
        <f t="shared" si="59"/>
        <v>1</v>
      </c>
      <c r="AL147" s="18">
        <f t="shared" si="60"/>
        <v>6</v>
      </c>
      <c r="AM147" s="19" t="str">
        <f t="shared" si="23"/>
        <v>B</v>
      </c>
      <c r="AN147" s="20" t="str">
        <f t="shared" si="24"/>
        <v>1</v>
      </c>
      <c r="AO147" s="21" t="str">
        <f t="shared" si="25"/>
        <v>g</v>
      </c>
    </row>
    <row r="148" spans="1:41" ht="18" thickBot="1" thickTop="1">
      <c r="A148" s="34" t="s">
        <v>268</v>
      </c>
      <c r="B148" s="57" t="s">
        <v>269</v>
      </c>
      <c r="C148" s="60" t="str">
        <f t="shared" si="0"/>
        <v>JN93eu</v>
      </c>
      <c r="D148" s="42">
        <f t="shared" si="1"/>
        <v>48.66840938467494</v>
      </c>
      <c r="E148" s="43">
        <f t="shared" si="50"/>
        <v>228.66840938467493</v>
      </c>
      <c r="F148" s="46">
        <f t="shared" si="3"/>
        <v>7801.8132162951515</v>
      </c>
      <c r="G148" s="47">
        <f t="shared" si="51"/>
        <v>4847.821979822276</v>
      </c>
      <c r="H148" s="31">
        <v>43</v>
      </c>
      <c r="I148" s="32">
        <v>52</v>
      </c>
      <c r="J148" s="32">
        <v>0</v>
      </c>
      <c r="K148" s="33" t="s">
        <v>5</v>
      </c>
      <c r="L148" s="31">
        <v>18</v>
      </c>
      <c r="M148" s="32">
        <v>25</v>
      </c>
      <c r="N148" s="32">
        <v>0</v>
      </c>
      <c r="O148" s="33" t="s">
        <v>12</v>
      </c>
      <c r="P148" s="7">
        <f t="shared" si="5"/>
        <v>43.86666666666667</v>
      </c>
      <c r="Q148" s="8">
        <f t="shared" si="6"/>
        <v>18.416666666666668</v>
      </c>
      <c r="R148" s="9">
        <f t="shared" si="65"/>
        <v>0.7656177652081793</v>
      </c>
      <c r="S148" s="10">
        <f t="shared" si="65"/>
        <v>0.3214314705756224</v>
      </c>
      <c r="T148" s="25">
        <f t="shared" si="52"/>
        <v>0.339339009654615</v>
      </c>
      <c r="U148" s="25">
        <f t="shared" si="61"/>
        <v>1.2245822031541598</v>
      </c>
      <c r="V148" s="26">
        <f t="shared" si="53"/>
        <v>7801.8132162951515</v>
      </c>
      <c r="W148" s="27">
        <f t="shared" si="54"/>
        <v>4847.821979822276</v>
      </c>
      <c r="X148" s="28">
        <f t="shared" si="11"/>
        <v>0.6604157848008971</v>
      </c>
      <c r="Y148" s="25">
        <f t="shared" si="62"/>
        <v>0.6604157848008971</v>
      </c>
      <c r="Z148" s="29">
        <f t="shared" si="55"/>
        <v>48.66840938467494</v>
      </c>
      <c r="AA148" s="30">
        <f t="shared" si="56"/>
        <v>48.66840938467494</v>
      </c>
      <c r="AB148" s="15">
        <f t="shared" si="14"/>
        <v>133.86666666666667</v>
      </c>
      <c r="AC148" s="16">
        <f t="shared" si="63"/>
        <v>13</v>
      </c>
      <c r="AD148" s="17">
        <f t="shared" si="57"/>
        <v>3</v>
      </c>
      <c r="AE148" s="18">
        <f t="shared" si="58"/>
        <v>20</v>
      </c>
      <c r="AF148" s="19" t="str">
        <f t="shared" si="17"/>
        <v>N</v>
      </c>
      <c r="AG148" s="20" t="str">
        <f t="shared" si="18"/>
        <v>3</v>
      </c>
      <c r="AH148" s="21" t="str">
        <f t="shared" si="19"/>
        <v>u</v>
      </c>
      <c r="AI148" s="22">
        <f t="shared" si="20"/>
        <v>198.41666666666666</v>
      </c>
      <c r="AJ148" s="16">
        <f t="shared" si="64"/>
        <v>9</v>
      </c>
      <c r="AK148" s="17">
        <f t="shared" si="59"/>
        <v>9</v>
      </c>
      <c r="AL148" s="18">
        <f t="shared" si="60"/>
        <v>4</v>
      </c>
      <c r="AM148" s="19" t="str">
        <f t="shared" si="23"/>
        <v>J</v>
      </c>
      <c r="AN148" s="20" t="str">
        <f t="shared" si="24"/>
        <v>9</v>
      </c>
      <c r="AO148" s="21" t="str">
        <f t="shared" si="25"/>
        <v>e</v>
      </c>
    </row>
    <row r="149" spans="1:41" ht="18" thickBot="1" thickTop="1">
      <c r="A149" s="34" t="s">
        <v>270</v>
      </c>
      <c r="B149" s="57" t="s">
        <v>271</v>
      </c>
      <c r="C149" s="60" t="str">
        <f t="shared" si="0"/>
        <v>KN41la</v>
      </c>
      <c r="D149" s="42">
        <f t="shared" si="1"/>
        <v>45.63498050054959</v>
      </c>
      <c r="E149" s="43">
        <f t="shared" si="50"/>
        <v>225.6349805005496</v>
      </c>
      <c r="F149" s="46">
        <f t="shared" si="3"/>
        <v>8664.024371109053</v>
      </c>
      <c r="G149" s="47">
        <f t="shared" si="51"/>
        <v>5383.575153049315</v>
      </c>
      <c r="H149" s="31">
        <v>41</v>
      </c>
      <c r="I149" s="32">
        <v>1</v>
      </c>
      <c r="J149" s="32">
        <v>0</v>
      </c>
      <c r="K149" s="33" t="s">
        <v>5</v>
      </c>
      <c r="L149" s="31">
        <v>28</v>
      </c>
      <c r="M149" s="32">
        <v>58</v>
      </c>
      <c r="N149" s="32">
        <v>0</v>
      </c>
      <c r="O149" s="33" t="s">
        <v>12</v>
      </c>
      <c r="P149" s="7">
        <f t="shared" si="5"/>
        <v>41.016666666666666</v>
      </c>
      <c r="Q149" s="8">
        <f t="shared" si="6"/>
        <v>28.966666666666665</v>
      </c>
      <c r="R149" s="9">
        <f t="shared" si="65"/>
        <v>0.7158758815263409</v>
      </c>
      <c r="S149" s="10">
        <f t="shared" si="65"/>
        <v>0.5055637066610241</v>
      </c>
      <c r="T149" s="25">
        <f t="shared" si="52"/>
        <v>0.2093208771330883</v>
      </c>
      <c r="U149" s="25">
        <f t="shared" si="61"/>
        <v>1.3599159270301449</v>
      </c>
      <c r="V149" s="26">
        <f t="shared" si="53"/>
        <v>8664.024371109053</v>
      </c>
      <c r="W149" s="27">
        <f t="shared" si="54"/>
        <v>5383.575153049315</v>
      </c>
      <c r="X149" s="28">
        <f t="shared" si="11"/>
        <v>0.6992270067765588</v>
      </c>
      <c r="Y149" s="25">
        <f t="shared" si="62"/>
        <v>0.6992270067765588</v>
      </c>
      <c r="Z149" s="29">
        <f t="shared" si="55"/>
        <v>45.63498050054959</v>
      </c>
      <c r="AA149" s="30">
        <f t="shared" si="56"/>
        <v>45.63498050054959</v>
      </c>
      <c r="AB149" s="15">
        <f t="shared" si="14"/>
        <v>131.01666666666665</v>
      </c>
      <c r="AC149" s="16">
        <f t="shared" si="63"/>
        <v>13</v>
      </c>
      <c r="AD149" s="17">
        <f t="shared" si="57"/>
        <v>1</v>
      </c>
      <c r="AE149" s="18">
        <f t="shared" si="58"/>
        <v>0</v>
      </c>
      <c r="AF149" s="19" t="str">
        <f t="shared" si="17"/>
        <v>N</v>
      </c>
      <c r="AG149" s="20" t="str">
        <f t="shared" si="18"/>
        <v>1</v>
      </c>
      <c r="AH149" s="21" t="str">
        <f t="shared" si="19"/>
        <v>a</v>
      </c>
      <c r="AI149" s="22">
        <f t="shared" si="20"/>
        <v>208.96666666666667</v>
      </c>
      <c r="AJ149" s="16">
        <f t="shared" si="64"/>
        <v>10</v>
      </c>
      <c r="AK149" s="17">
        <f t="shared" si="59"/>
        <v>4</v>
      </c>
      <c r="AL149" s="18">
        <f t="shared" si="60"/>
        <v>11</v>
      </c>
      <c r="AM149" s="19" t="str">
        <f t="shared" si="23"/>
        <v>K</v>
      </c>
      <c r="AN149" s="20" t="str">
        <f t="shared" si="24"/>
        <v>4</v>
      </c>
      <c r="AO149" s="21" t="str">
        <f t="shared" si="25"/>
        <v>l</v>
      </c>
    </row>
    <row r="150" spans="1:41" ht="18" thickBot="1" thickTop="1">
      <c r="A150" s="34" t="s">
        <v>272</v>
      </c>
      <c r="B150" s="57" t="s">
        <v>273</v>
      </c>
      <c r="C150" s="60" t="str">
        <f t="shared" si="0"/>
        <v>KM69kv</v>
      </c>
      <c r="D150" s="42">
        <f t="shared" si="1"/>
        <v>44.26492566916412</v>
      </c>
      <c r="E150" s="43">
        <f t="shared" si="50"/>
        <v>224.2649256691641</v>
      </c>
      <c r="F150" s="46">
        <f t="shared" si="3"/>
        <v>8986.786237419095</v>
      </c>
      <c r="G150" s="47">
        <f t="shared" si="51"/>
        <v>5584.130078727132</v>
      </c>
      <c r="H150" s="31">
        <v>39</v>
      </c>
      <c r="I150" s="32">
        <v>55</v>
      </c>
      <c r="J150" s="32">
        <v>0</v>
      </c>
      <c r="K150" s="33" t="s">
        <v>5</v>
      </c>
      <c r="L150" s="31">
        <v>32</v>
      </c>
      <c r="M150" s="32">
        <v>55</v>
      </c>
      <c r="N150" s="32">
        <v>0</v>
      </c>
      <c r="O150" s="33" t="s">
        <v>12</v>
      </c>
      <c r="P150" s="7">
        <f t="shared" si="5"/>
        <v>39.916666666666664</v>
      </c>
      <c r="Q150" s="8">
        <f t="shared" si="6"/>
        <v>32.916666666666664</v>
      </c>
      <c r="R150" s="9">
        <f t="shared" si="65"/>
        <v>0.6966772597544032</v>
      </c>
      <c r="S150" s="10">
        <f t="shared" si="65"/>
        <v>0.5745042121148001</v>
      </c>
      <c r="T150" s="25">
        <f t="shared" si="52"/>
        <v>0.15953470176987072</v>
      </c>
      <c r="U150" s="25">
        <f t="shared" si="61"/>
        <v>1.4105770267491908</v>
      </c>
      <c r="V150" s="26">
        <f t="shared" si="53"/>
        <v>8986.786237419095</v>
      </c>
      <c r="W150" s="27">
        <f t="shared" si="54"/>
        <v>5584.130078727132</v>
      </c>
      <c r="X150" s="28">
        <f t="shared" si="11"/>
        <v>0.7161201432629104</v>
      </c>
      <c r="Y150" s="25">
        <f t="shared" si="62"/>
        <v>0.7161201432629104</v>
      </c>
      <c r="Z150" s="29">
        <f t="shared" si="55"/>
        <v>44.26492566916412</v>
      </c>
      <c r="AA150" s="30">
        <f t="shared" si="56"/>
        <v>44.26492566916412</v>
      </c>
      <c r="AB150" s="15">
        <f t="shared" si="14"/>
        <v>129.91666666666666</v>
      </c>
      <c r="AC150" s="16">
        <f t="shared" si="63"/>
        <v>12</v>
      </c>
      <c r="AD150" s="17">
        <f t="shared" si="57"/>
        <v>9</v>
      </c>
      <c r="AE150" s="18">
        <f t="shared" si="58"/>
        <v>21</v>
      </c>
      <c r="AF150" s="19" t="str">
        <f t="shared" si="17"/>
        <v>M</v>
      </c>
      <c r="AG150" s="20" t="str">
        <f t="shared" si="18"/>
        <v>9</v>
      </c>
      <c r="AH150" s="21" t="str">
        <f t="shared" si="19"/>
        <v>v</v>
      </c>
      <c r="AI150" s="22">
        <f t="shared" si="20"/>
        <v>212.91666666666666</v>
      </c>
      <c r="AJ150" s="16">
        <f t="shared" si="64"/>
        <v>10</v>
      </c>
      <c r="AK150" s="17">
        <f t="shared" si="59"/>
        <v>6</v>
      </c>
      <c r="AL150" s="18">
        <f t="shared" si="60"/>
        <v>10</v>
      </c>
      <c r="AM150" s="19" t="str">
        <f t="shared" si="23"/>
        <v>K</v>
      </c>
      <c r="AN150" s="20" t="str">
        <f t="shared" si="24"/>
        <v>6</v>
      </c>
      <c r="AO150" s="21" t="str">
        <f t="shared" si="25"/>
        <v>k</v>
      </c>
    </row>
    <row r="151" spans="1:41" ht="18" thickBot="1" thickTop="1">
      <c r="A151" s="34" t="s">
        <v>274</v>
      </c>
      <c r="B151" s="57" t="s">
        <v>275</v>
      </c>
      <c r="C151" s="60" t="str">
        <f t="shared" si="0"/>
        <v>LM18qm</v>
      </c>
      <c r="D151" s="42">
        <f t="shared" si="1"/>
        <v>39.027400655348906</v>
      </c>
      <c r="E151" s="43">
        <f t="shared" si="50"/>
        <v>219.0274006553489</v>
      </c>
      <c r="F151" s="46">
        <f t="shared" si="3"/>
        <v>9695.250440340054</v>
      </c>
      <c r="G151" s="47">
        <f t="shared" si="51"/>
        <v>6024.349325153597</v>
      </c>
      <c r="H151" s="31">
        <v>38</v>
      </c>
      <c r="I151" s="32">
        <v>30</v>
      </c>
      <c r="J151" s="32">
        <v>0</v>
      </c>
      <c r="K151" s="33" t="s">
        <v>5</v>
      </c>
      <c r="L151" s="31">
        <v>43</v>
      </c>
      <c r="M151" s="32">
        <v>23</v>
      </c>
      <c r="N151" s="32">
        <v>0</v>
      </c>
      <c r="O151" s="33" t="s">
        <v>12</v>
      </c>
      <c r="P151" s="7">
        <f t="shared" si="5"/>
        <v>38.5</v>
      </c>
      <c r="Q151" s="8">
        <f t="shared" si="6"/>
        <v>43.38333333333333</v>
      </c>
      <c r="R151" s="9">
        <f t="shared" si="65"/>
        <v>0.6719517620178169</v>
      </c>
      <c r="S151" s="10">
        <f t="shared" si="65"/>
        <v>0.7571820071568733</v>
      </c>
      <c r="T151" s="25">
        <f t="shared" si="52"/>
        <v>0.04899825964650506</v>
      </c>
      <c r="U151" s="25">
        <f t="shared" si="61"/>
        <v>1.5217784398587435</v>
      </c>
      <c r="V151" s="26">
        <f t="shared" si="53"/>
        <v>9695.250440340054</v>
      </c>
      <c r="W151" s="27">
        <f t="shared" si="54"/>
        <v>6024.349325153597</v>
      </c>
      <c r="X151" s="28">
        <f t="shared" si="11"/>
        <v>0.776844911668756</v>
      </c>
      <c r="Y151" s="25">
        <f t="shared" si="62"/>
        <v>0.776844911668756</v>
      </c>
      <c r="Z151" s="29">
        <f t="shared" si="55"/>
        <v>39.027400655348906</v>
      </c>
      <c r="AA151" s="30">
        <f t="shared" si="56"/>
        <v>39.027400655348906</v>
      </c>
      <c r="AB151" s="15">
        <f t="shared" si="14"/>
        <v>128.5</v>
      </c>
      <c r="AC151" s="16">
        <f t="shared" si="63"/>
        <v>12</v>
      </c>
      <c r="AD151" s="17">
        <f t="shared" si="57"/>
        <v>8</v>
      </c>
      <c r="AE151" s="18">
        <f t="shared" si="58"/>
        <v>12</v>
      </c>
      <c r="AF151" s="19" t="str">
        <f t="shared" si="17"/>
        <v>M</v>
      </c>
      <c r="AG151" s="20" t="str">
        <f t="shared" si="18"/>
        <v>8</v>
      </c>
      <c r="AH151" s="21" t="str">
        <f t="shared" si="19"/>
        <v>m</v>
      </c>
      <c r="AI151" s="22">
        <f t="shared" si="20"/>
        <v>223.38333333333333</v>
      </c>
      <c r="AJ151" s="16">
        <f t="shared" si="64"/>
        <v>11</v>
      </c>
      <c r="AK151" s="17">
        <f t="shared" si="59"/>
        <v>1.5</v>
      </c>
      <c r="AL151" s="18">
        <f t="shared" si="60"/>
        <v>16</v>
      </c>
      <c r="AM151" s="19" t="str">
        <f t="shared" si="23"/>
        <v>L</v>
      </c>
      <c r="AN151" s="20" t="str">
        <f t="shared" si="24"/>
        <v>1</v>
      </c>
      <c r="AO151" s="21" t="str">
        <f t="shared" si="25"/>
        <v>q</v>
      </c>
    </row>
    <row r="152" spans="1:41" ht="18" thickBot="1" thickTop="1">
      <c r="A152" s="34" t="s">
        <v>276</v>
      </c>
      <c r="B152" s="57" t="s">
        <v>277</v>
      </c>
      <c r="C152" s="60" t="str">
        <f t="shared" si="0"/>
        <v>HP94ad</v>
      </c>
      <c r="D152" s="42">
        <f t="shared" si="1"/>
        <v>34.83551737329259</v>
      </c>
      <c r="E152" s="43">
        <f t="shared" si="50"/>
        <v>214.8355173732926</v>
      </c>
      <c r="F152" s="46">
        <f t="shared" si="3"/>
        <v>4666.508505068403</v>
      </c>
      <c r="G152" s="47">
        <f t="shared" si="51"/>
        <v>2899.6339533799937</v>
      </c>
      <c r="H152" s="31">
        <v>64</v>
      </c>
      <c r="I152" s="32">
        <v>9</v>
      </c>
      <c r="J152" s="32">
        <v>0</v>
      </c>
      <c r="K152" s="33" t="s">
        <v>5</v>
      </c>
      <c r="L152" s="31">
        <v>21</v>
      </c>
      <c r="M152" s="32">
        <v>58</v>
      </c>
      <c r="N152" s="32">
        <v>0</v>
      </c>
      <c r="O152" s="33" t="s">
        <v>7</v>
      </c>
      <c r="P152" s="7">
        <f t="shared" si="5"/>
        <v>64.15</v>
      </c>
      <c r="Q152" s="8">
        <f t="shared" si="6"/>
        <v>-21.966666666666665</v>
      </c>
      <c r="R152" s="9">
        <f t="shared" si="65"/>
        <v>1.1196287151543625</v>
      </c>
      <c r="S152" s="10">
        <f t="shared" si="65"/>
        <v>-0.38339065902142105</v>
      </c>
      <c r="T152" s="25">
        <f t="shared" si="52"/>
        <v>0.7435310364505702</v>
      </c>
      <c r="U152" s="25">
        <f t="shared" si="61"/>
        <v>0.7324609174491293</v>
      </c>
      <c r="V152" s="26">
        <f t="shared" si="53"/>
        <v>4666.508505068403</v>
      </c>
      <c r="W152" s="27">
        <f t="shared" si="54"/>
        <v>2899.6339533799937</v>
      </c>
      <c r="X152" s="28">
        <f t="shared" si="11"/>
        <v>0.8207952688375716</v>
      </c>
      <c r="Y152" s="25">
        <f t="shared" si="62"/>
        <v>0.8207952688375716</v>
      </c>
      <c r="Z152" s="29">
        <f t="shared" si="55"/>
        <v>34.83551737329259</v>
      </c>
      <c r="AA152" s="30">
        <f t="shared" si="56"/>
        <v>34.83551737329259</v>
      </c>
      <c r="AB152" s="15">
        <f t="shared" si="14"/>
        <v>154.15</v>
      </c>
      <c r="AC152" s="16">
        <f t="shared" si="63"/>
        <v>15</v>
      </c>
      <c r="AD152" s="17">
        <f t="shared" si="57"/>
        <v>4</v>
      </c>
      <c r="AE152" s="18">
        <f t="shared" si="58"/>
        <v>3</v>
      </c>
      <c r="AF152" s="19" t="str">
        <f t="shared" si="17"/>
        <v>P</v>
      </c>
      <c r="AG152" s="20" t="str">
        <f t="shared" si="18"/>
        <v>4</v>
      </c>
      <c r="AH152" s="21" t="str">
        <f t="shared" si="19"/>
        <v>d</v>
      </c>
      <c r="AI152" s="22">
        <f t="shared" si="20"/>
        <v>158.03333333333333</v>
      </c>
      <c r="AJ152" s="16">
        <f t="shared" si="64"/>
        <v>7</v>
      </c>
      <c r="AK152" s="17">
        <f t="shared" si="59"/>
        <v>9</v>
      </c>
      <c r="AL152" s="18">
        <f t="shared" si="60"/>
        <v>0</v>
      </c>
      <c r="AM152" s="19" t="str">
        <f t="shared" si="23"/>
        <v>H</v>
      </c>
      <c r="AN152" s="20" t="str">
        <f t="shared" si="24"/>
        <v>9</v>
      </c>
      <c r="AO152" s="21" t="str">
        <f t="shared" si="25"/>
        <v>a</v>
      </c>
    </row>
    <row r="153" spans="1:41" ht="18" thickBot="1" thickTop="1">
      <c r="A153" s="34" t="s">
        <v>278</v>
      </c>
      <c r="B153" s="57" t="s">
        <v>279</v>
      </c>
      <c r="C153" s="60" t="str">
        <f t="shared" si="0"/>
        <v>EK44rp</v>
      </c>
      <c r="D153" s="42">
        <f t="shared" si="1"/>
        <v>196.12766309713314</v>
      </c>
      <c r="E153" s="43">
        <f t="shared" si="50"/>
        <v>16.12766309713311</v>
      </c>
      <c r="F153" s="46">
        <f t="shared" si="3"/>
        <v>2954.990248313978</v>
      </c>
      <c r="G153" s="47">
        <f t="shared" si="51"/>
        <v>1836.1458136445403</v>
      </c>
      <c r="H153" s="31">
        <v>14</v>
      </c>
      <c r="I153" s="32">
        <v>38</v>
      </c>
      <c r="J153" s="32">
        <v>0</v>
      </c>
      <c r="K153" s="33" t="s">
        <v>5</v>
      </c>
      <c r="L153" s="31">
        <v>90</v>
      </c>
      <c r="M153" s="32">
        <v>31</v>
      </c>
      <c r="N153" s="32">
        <v>0</v>
      </c>
      <c r="O153" s="33" t="s">
        <v>7</v>
      </c>
      <c r="P153" s="7">
        <f>(H153+(I153/60)+(J153/3600))*IF(K153="N",1,-1)</f>
        <v>14.633333333333333</v>
      </c>
      <c r="Q153" s="8">
        <f>((L153)+(M153/60)+(N153/3600))*IF(O153="E",1,-1)</f>
        <v>-90.51666666666667</v>
      </c>
      <c r="R153" s="9">
        <f t="shared" si="65"/>
        <v>0.25539984720850356</v>
      </c>
      <c r="S153" s="10">
        <f t="shared" si="65"/>
        <v>-1.579813861263534</v>
      </c>
      <c r="T153" s="25">
        <f t="shared" si="52"/>
        <v>0.8943505716581841</v>
      </c>
      <c r="U153" s="25">
        <f t="shared" si="61"/>
        <v>0.4638189057155828</v>
      </c>
      <c r="V153" s="26">
        <f t="shared" si="53"/>
        <v>2954.990248313978</v>
      </c>
      <c r="W153" s="27">
        <f t="shared" si="54"/>
        <v>1836.1458136445403</v>
      </c>
      <c r="X153" s="28">
        <f>(SIN(R153)-SIN($R$5)*T153)/(COS($R$5)*SIN(U153))</f>
        <v>-0.9606451513029538</v>
      </c>
      <c r="Y153" s="25">
        <f t="shared" si="62"/>
        <v>-0.9606451513029538</v>
      </c>
      <c r="Z153" s="29">
        <f t="shared" si="55"/>
        <v>163.87233690286686</v>
      </c>
      <c r="AA153" s="30">
        <f t="shared" si="56"/>
        <v>196.12766309713314</v>
      </c>
      <c r="AB153" s="15">
        <f>90+P153</f>
        <v>104.63333333333333</v>
      </c>
      <c r="AC153" s="16">
        <f t="shared" si="63"/>
        <v>10</v>
      </c>
      <c r="AD153" s="17">
        <f t="shared" si="57"/>
        <v>4</v>
      </c>
      <c r="AE153" s="18">
        <f t="shared" si="58"/>
        <v>15</v>
      </c>
      <c r="AF153" s="19" t="str">
        <f>CHAR(AC153+CODE("A"))</f>
        <v>K</v>
      </c>
      <c r="AG153" s="20" t="str">
        <f>CHAR(AD153+CODE("0"))</f>
        <v>4</v>
      </c>
      <c r="AH153" s="21" t="str">
        <f>CHAR(AE153+CODE("a"))</f>
        <v>p</v>
      </c>
      <c r="AI153" s="22">
        <f>180+Q153</f>
        <v>89.48333333333333</v>
      </c>
      <c r="AJ153" s="16">
        <f t="shared" si="64"/>
        <v>4</v>
      </c>
      <c r="AK153" s="17">
        <f t="shared" si="59"/>
        <v>4.5</v>
      </c>
      <c r="AL153" s="18">
        <f t="shared" si="60"/>
        <v>17</v>
      </c>
      <c r="AM153" s="19" t="str">
        <f>CHAR(AJ153+CODE("A"))</f>
        <v>E</v>
      </c>
      <c r="AN153" s="20" t="str">
        <f>CHAR(AK153+CODE("0"))</f>
        <v>4</v>
      </c>
      <c r="AO153" s="21" t="str">
        <f>CHAR(AL153+CODE("a"))</f>
        <v>r</v>
      </c>
    </row>
    <row r="154" spans="1:41" ht="18" thickBot="1" thickTop="1">
      <c r="A154" s="34" t="s">
        <v>280</v>
      </c>
      <c r="B154" s="57" t="s">
        <v>281</v>
      </c>
      <c r="C154" s="60" t="str">
        <f t="shared" si="0"/>
        <v>JJ94hi</v>
      </c>
      <c r="D154" s="42">
        <f t="shared" si="1"/>
        <v>79.02737482727632</v>
      </c>
      <c r="E154" s="43">
        <f t="shared" si="50"/>
        <v>259.02737482727633</v>
      </c>
      <c r="F154" s="46">
        <f t="shared" si="3"/>
        <v>10676.791316600222</v>
      </c>
      <c r="G154" s="47">
        <f t="shared" si="51"/>
        <v>6634.250549665052</v>
      </c>
      <c r="H154" s="31">
        <v>4</v>
      </c>
      <c r="I154" s="32">
        <v>22</v>
      </c>
      <c r="J154" s="32">
        <v>0</v>
      </c>
      <c r="K154" s="33" t="s">
        <v>5</v>
      </c>
      <c r="L154" s="31">
        <v>18</v>
      </c>
      <c r="M154" s="32">
        <v>35</v>
      </c>
      <c r="N154" s="32">
        <v>0</v>
      </c>
      <c r="O154" s="33" t="s">
        <v>12</v>
      </c>
      <c r="P154" s="7">
        <f t="shared" si="5"/>
        <v>4.366666666666666</v>
      </c>
      <c r="Q154" s="8">
        <f t="shared" si="6"/>
        <v>18.583333333333332</v>
      </c>
      <c r="R154" s="9">
        <f t="shared" si="65"/>
        <v>0.07621271067041906</v>
      </c>
      <c r="S154" s="10">
        <f t="shared" si="65"/>
        <v>0.32434035266227956</v>
      </c>
      <c r="T154" s="25">
        <f t="shared" si="52"/>
        <v>-0.10485289236574241</v>
      </c>
      <c r="U154" s="25">
        <f t="shared" si="61"/>
        <v>1.6758423036572314</v>
      </c>
      <c r="V154" s="26">
        <f t="shared" si="53"/>
        <v>10676.791316600222</v>
      </c>
      <c r="W154" s="27">
        <f t="shared" si="54"/>
        <v>6634.250549665052</v>
      </c>
      <c r="X154" s="28">
        <f t="shared" si="11"/>
        <v>0.1903399709280751</v>
      </c>
      <c r="Y154" s="25">
        <f t="shared" si="62"/>
        <v>0.1903399709280751</v>
      </c>
      <c r="Z154" s="29">
        <f t="shared" si="55"/>
        <v>79.02737482727632</v>
      </c>
      <c r="AA154" s="30">
        <f t="shared" si="56"/>
        <v>79.02737482727632</v>
      </c>
      <c r="AB154" s="15">
        <f t="shared" si="14"/>
        <v>94.36666666666666</v>
      </c>
      <c r="AC154" s="16">
        <f t="shared" si="63"/>
        <v>9</v>
      </c>
      <c r="AD154" s="17">
        <f t="shared" si="57"/>
        <v>4</v>
      </c>
      <c r="AE154" s="18">
        <f t="shared" si="58"/>
        <v>8</v>
      </c>
      <c r="AF154" s="19" t="str">
        <f t="shared" si="17"/>
        <v>J</v>
      </c>
      <c r="AG154" s="20" t="str">
        <f t="shared" si="18"/>
        <v>4</v>
      </c>
      <c r="AH154" s="21" t="str">
        <f t="shared" si="19"/>
        <v>i</v>
      </c>
      <c r="AI154" s="22">
        <f t="shared" si="20"/>
        <v>198.58333333333334</v>
      </c>
      <c r="AJ154" s="16">
        <f t="shared" si="64"/>
        <v>9</v>
      </c>
      <c r="AK154" s="17">
        <f t="shared" si="59"/>
        <v>9</v>
      </c>
      <c r="AL154" s="18">
        <f t="shared" si="60"/>
        <v>7</v>
      </c>
      <c r="AM154" s="19" t="str">
        <f t="shared" si="23"/>
        <v>J</v>
      </c>
      <c r="AN154" s="20" t="str">
        <f t="shared" si="24"/>
        <v>9</v>
      </c>
      <c r="AO154" s="21" t="str">
        <f t="shared" si="25"/>
        <v>h</v>
      </c>
    </row>
    <row r="155" spans="1:41" ht="18" thickBot="1" thickTop="1">
      <c r="A155" s="34" t="s">
        <v>282</v>
      </c>
      <c r="B155" s="57" t="s">
        <v>283</v>
      </c>
      <c r="C155" s="60" t="str">
        <f t="shared" si="0"/>
        <v>IJ75xh</v>
      </c>
      <c r="D155" s="42">
        <f t="shared" si="1"/>
        <v>93.01364361782122</v>
      </c>
      <c r="E155" s="43">
        <f t="shared" si="50"/>
        <v>273.01364361782123</v>
      </c>
      <c r="F155" s="46">
        <f t="shared" si="3"/>
        <v>8702.76832787014</v>
      </c>
      <c r="G155" s="47">
        <f t="shared" si="51"/>
        <v>5407.649531653944</v>
      </c>
      <c r="H155" s="31">
        <v>5</v>
      </c>
      <c r="I155" s="32">
        <v>19</v>
      </c>
      <c r="J155" s="32">
        <v>0</v>
      </c>
      <c r="K155" s="33" t="s">
        <v>5</v>
      </c>
      <c r="L155" s="31">
        <v>4</v>
      </c>
      <c r="M155" s="32">
        <v>2</v>
      </c>
      <c r="N155" s="32">
        <v>0</v>
      </c>
      <c r="O155" s="33" t="s">
        <v>7</v>
      </c>
      <c r="P155" s="7">
        <f t="shared" si="5"/>
        <v>5.316666666666666</v>
      </c>
      <c r="Q155" s="8">
        <f t="shared" si="6"/>
        <v>-4.033333333333333</v>
      </c>
      <c r="R155" s="9">
        <f t="shared" si="65"/>
        <v>0.09279333856436518</v>
      </c>
      <c r="S155" s="10">
        <f t="shared" si="65"/>
        <v>-0.07039494649710462</v>
      </c>
      <c r="T155" s="25">
        <f t="shared" si="52"/>
        <v>0.20337046306713735</v>
      </c>
      <c r="U155" s="25">
        <f t="shared" si="61"/>
        <v>1.3659972261607503</v>
      </c>
      <c r="V155" s="26">
        <f t="shared" si="53"/>
        <v>8702.76832787014</v>
      </c>
      <c r="W155" s="27">
        <f t="shared" si="54"/>
        <v>5407.649531653944</v>
      </c>
      <c r="X155" s="28">
        <f t="shared" si="11"/>
        <v>-0.052573754466251475</v>
      </c>
      <c r="Y155" s="25">
        <f t="shared" si="62"/>
        <v>-0.052573754466251475</v>
      </c>
      <c r="Z155" s="29">
        <f t="shared" si="55"/>
        <v>93.01364361782122</v>
      </c>
      <c r="AA155" s="30">
        <f t="shared" si="56"/>
        <v>93.01364361782122</v>
      </c>
      <c r="AB155" s="15">
        <f t="shared" si="14"/>
        <v>95.31666666666666</v>
      </c>
      <c r="AC155" s="16">
        <f t="shared" si="63"/>
        <v>9</v>
      </c>
      <c r="AD155" s="17">
        <f t="shared" si="57"/>
        <v>5</v>
      </c>
      <c r="AE155" s="18">
        <f t="shared" si="58"/>
        <v>7</v>
      </c>
      <c r="AF155" s="19" t="str">
        <f t="shared" si="17"/>
        <v>J</v>
      </c>
      <c r="AG155" s="20" t="str">
        <f t="shared" si="18"/>
        <v>5</v>
      </c>
      <c r="AH155" s="21" t="str">
        <f t="shared" si="19"/>
        <v>h</v>
      </c>
      <c r="AI155" s="22">
        <f t="shared" si="20"/>
        <v>175.96666666666667</v>
      </c>
      <c r="AJ155" s="16">
        <f t="shared" si="64"/>
        <v>8</v>
      </c>
      <c r="AK155" s="17">
        <f t="shared" si="59"/>
        <v>7.5</v>
      </c>
      <c r="AL155" s="18">
        <f t="shared" si="60"/>
        <v>23</v>
      </c>
      <c r="AM155" s="19" t="str">
        <f t="shared" si="23"/>
        <v>I</v>
      </c>
      <c r="AN155" s="20" t="str">
        <f t="shared" si="24"/>
        <v>7</v>
      </c>
      <c r="AO155" s="21" t="str">
        <f t="shared" si="25"/>
        <v>x</v>
      </c>
    </row>
    <row r="156" spans="1:41" ht="18" thickBot="1" thickTop="1">
      <c r="A156" s="34" t="s">
        <v>284</v>
      </c>
      <c r="B156" s="57" t="s">
        <v>285</v>
      </c>
      <c r="C156" s="60" t="str">
        <f t="shared" si="0"/>
        <v>IK86mt</v>
      </c>
      <c r="D156" s="42">
        <f t="shared" si="1"/>
        <v>83.09910476281456</v>
      </c>
      <c r="E156" s="43">
        <f t="shared" si="50"/>
        <v>263.0991047628146</v>
      </c>
      <c r="F156" s="46">
        <f t="shared" si="3"/>
        <v>7984.755960629207</v>
      </c>
      <c r="G156" s="47">
        <f t="shared" si="51"/>
        <v>4961.497330980297</v>
      </c>
      <c r="H156" s="31">
        <v>16</v>
      </c>
      <c r="I156" s="32">
        <v>49</v>
      </c>
      <c r="J156" s="32">
        <v>0</v>
      </c>
      <c r="K156" s="33" t="s">
        <v>5</v>
      </c>
      <c r="L156" s="31">
        <v>2</v>
      </c>
      <c r="M156" s="32">
        <v>59</v>
      </c>
      <c r="N156" s="32">
        <v>0</v>
      </c>
      <c r="O156" s="33" t="s">
        <v>7</v>
      </c>
      <c r="P156" s="7">
        <f t="shared" si="5"/>
        <v>16.816666666666666</v>
      </c>
      <c r="Q156" s="8">
        <f t="shared" si="6"/>
        <v>-2.9833333333333334</v>
      </c>
      <c r="R156" s="9">
        <f t="shared" si="65"/>
        <v>0.29350620254371307</v>
      </c>
      <c r="S156" s="10">
        <f t="shared" si="65"/>
        <v>-0.05206898935116416</v>
      </c>
      <c r="T156" s="25">
        <f t="shared" si="52"/>
        <v>0.31219173660464594</v>
      </c>
      <c r="U156" s="25">
        <f t="shared" si="61"/>
        <v>1.2532971214297923</v>
      </c>
      <c r="V156" s="26">
        <f t="shared" si="53"/>
        <v>7984.755960629207</v>
      </c>
      <c r="W156" s="27">
        <f t="shared" si="54"/>
        <v>4961.497330980297</v>
      </c>
      <c r="X156" s="28">
        <f t="shared" si="11"/>
        <v>0.12015235049110587</v>
      </c>
      <c r="Y156" s="25">
        <f t="shared" si="62"/>
        <v>0.12015235049110587</v>
      </c>
      <c r="Z156" s="29">
        <f t="shared" si="55"/>
        <v>83.09910476281456</v>
      </c>
      <c r="AA156" s="30">
        <f t="shared" si="56"/>
        <v>83.09910476281456</v>
      </c>
      <c r="AB156" s="15">
        <f t="shared" si="14"/>
        <v>106.81666666666666</v>
      </c>
      <c r="AC156" s="16">
        <f t="shared" si="63"/>
        <v>10</v>
      </c>
      <c r="AD156" s="17">
        <f t="shared" si="57"/>
        <v>6</v>
      </c>
      <c r="AE156" s="18">
        <f t="shared" si="58"/>
        <v>19</v>
      </c>
      <c r="AF156" s="19" t="str">
        <f t="shared" si="17"/>
        <v>K</v>
      </c>
      <c r="AG156" s="20" t="str">
        <f t="shared" si="18"/>
        <v>6</v>
      </c>
      <c r="AH156" s="21" t="str">
        <f t="shared" si="19"/>
        <v>t</v>
      </c>
      <c r="AI156" s="22">
        <f t="shared" si="20"/>
        <v>177.01666666666668</v>
      </c>
      <c r="AJ156" s="16">
        <f t="shared" si="64"/>
        <v>8</v>
      </c>
      <c r="AK156" s="17">
        <f t="shared" si="59"/>
        <v>8.5</v>
      </c>
      <c r="AL156" s="18">
        <f t="shared" si="60"/>
        <v>12</v>
      </c>
      <c r="AM156" s="19" t="str">
        <f t="shared" si="23"/>
        <v>I</v>
      </c>
      <c r="AN156" s="20" t="str">
        <f t="shared" si="24"/>
        <v>8</v>
      </c>
      <c r="AO156" s="21" t="str">
        <f t="shared" si="25"/>
        <v>m</v>
      </c>
    </row>
    <row r="157" spans="1:41" ht="18" thickBot="1" thickTop="1">
      <c r="A157" s="34" t="s">
        <v>286</v>
      </c>
      <c r="B157" s="57" t="s">
        <v>287</v>
      </c>
      <c r="C157" s="60" t="str">
        <f t="shared" si="0"/>
        <v>NO15mb</v>
      </c>
      <c r="D157" s="42">
        <f t="shared" si="1"/>
        <v>7.885350260287705</v>
      </c>
      <c r="E157" s="43">
        <f t="shared" si="50"/>
        <v>187.8853502602877</v>
      </c>
      <c r="F157" s="46">
        <f t="shared" si="3"/>
        <v>9317.5630971002</v>
      </c>
      <c r="G157" s="47">
        <f t="shared" si="51"/>
        <v>5789.665290391699</v>
      </c>
      <c r="H157" s="31">
        <v>55</v>
      </c>
      <c r="I157" s="32">
        <v>4</v>
      </c>
      <c r="J157" s="32">
        <v>0</v>
      </c>
      <c r="K157" s="33" t="s">
        <v>5</v>
      </c>
      <c r="L157" s="31">
        <v>83</v>
      </c>
      <c r="M157" s="32">
        <v>5</v>
      </c>
      <c r="N157" s="32">
        <v>0</v>
      </c>
      <c r="O157" s="33" t="s">
        <v>12</v>
      </c>
      <c r="P157" s="7">
        <f t="shared" si="5"/>
        <v>55.06666666666667</v>
      </c>
      <c r="Q157" s="8">
        <f t="shared" si="6"/>
        <v>83.08333333333333</v>
      </c>
      <c r="R157" s="9">
        <f t="shared" si="65"/>
        <v>0.9610946414315442</v>
      </c>
      <c r="S157" s="10">
        <f t="shared" si="65"/>
        <v>1.4500777201986221</v>
      </c>
      <c r="T157" s="25">
        <f t="shared" si="52"/>
        <v>0.10808857383857562</v>
      </c>
      <c r="U157" s="25">
        <f t="shared" si="61"/>
        <v>1.4624961696908176</v>
      </c>
      <c r="V157" s="26">
        <f t="shared" si="53"/>
        <v>9317.5630971002</v>
      </c>
      <c r="W157" s="27">
        <f t="shared" si="54"/>
        <v>5789.665290391699</v>
      </c>
      <c r="X157" s="28">
        <f t="shared" si="11"/>
        <v>0.9905445735330971</v>
      </c>
      <c r="Y157" s="25">
        <f t="shared" si="62"/>
        <v>0.9905445735330971</v>
      </c>
      <c r="Z157" s="29">
        <f t="shared" si="55"/>
        <v>7.885350260287705</v>
      </c>
      <c r="AA157" s="30">
        <f t="shared" si="56"/>
        <v>7.885350260287705</v>
      </c>
      <c r="AB157" s="15">
        <f t="shared" si="14"/>
        <v>145.06666666666666</v>
      </c>
      <c r="AC157" s="16">
        <f t="shared" si="63"/>
        <v>14</v>
      </c>
      <c r="AD157" s="17">
        <f t="shared" si="57"/>
        <v>5</v>
      </c>
      <c r="AE157" s="18">
        <f t="shared" si="58"/>
        <v>1</v>
      </c>
      <c r="AF157" s="19" t="str">
        <f t="shared" si="17"/>
        <v>O</v>
      </c>
      <c r="AG157" s="20" t="str">
        <f t="shared" si="18"/>
        <v>5</v>
      </c>
      <c r="AH157" s="21" t="str">
        <f t="shared" si="19"/>
        <v>b</v>
      </c>
      <c r="AI157" s="22">
        <f t="shared" si="20"/>
        <v>263.0833333333333</v>
      </c>
      <c r="AJ157" s="16">
        <f t="shared" si="64"/>
        <v>13</v>
      </c>
      <c r="AK157" s="17">
        <f t="shared" si="59"/>
        <v>1.5</v>
      </c>
      <c r="AL157" s="18">
        <f t="shared" si="60"/>
        <v>12</v>
      </c>
      <c r="AM157" s="19" t="str">
        <f t="shared" si="23"/>
        <v>N</v>
      </c>
      <c r="AN157" s="20" t="str">
        <f t="shared" si="24"/>
        <v>1</v>
      </c>
      <c r="AO157" s="21" t="str">
        <f t="shared" si="25"/>
        <v>m</v>
      </c>
    </row>
    <row r="158" spans="1:41" ht="18" thickBot="1" thickTop="1">
      <c r="A158" s="34" t="s">
        <v>286</v>
      </c>
      <c r="B158" s="57" t="s">
        <v>288</v>
      </c>
      <c r="C158" s="60" t="str">
        <f t="shared" si="0"/>
        <v>QO93ir</v>
      </c>
      <c r="D158" s="42">
        <f t="shared" si="1"/>
        <v>326.71155202135077</v>
      </c>
      <c r="E158" s="43">
        <f t="shared" si="50"/>
        <v>146.71155202135077</v>
      </c>
      <c r="F158" s="46">
        <f t="shared" si="3"/>
        <v>7998.884348988142</v>
      </c>
      <c r="G158" s="47">
        <f t="shared" si="51"/>
        <v>4970.276304499281</v>
      </c>
      <c r="H158" s="31">
        <v>53</v>
      </c>
      <c r="I158" s="32">
        <v>43</v>
      </c>
      <c r="J158" s="32">
        <v>0</v>
      </c>
      <c r="K158" s="33" t="s">
        <v>5</v>
      </c>
      <c r="L158" s="31">
        <v>158</v>
      </c>
      <c r="M158" s="32">
        <v>43</v>
      </c>
      <c r="N158" s="32">
        <v>0</v>
      </c>
      <c r="O158" s="33" t="s">
        <v>12</v>
      </c>
      <c r="P158" s="7">
        <f>(H158+(I158/60)+(J158/3600))*IF(K158="N",1,-1)</f>
        <v>53.71666666666667</v>
      </c>
      <c r="Q158" s="8">
        <f>((L158)+(M158/60)+(N158/3600))*IF(O158="E",1,-1)</f>
        <v>158.71666666666667</v>
      </c>
      <c r="R158" s="9">
        <f t="shared" si="65"/>
        <v>0.9375326965296207</v>
      </c>
      <c r="S158" s="10">
        <f t="shared" si="65"/>
        <v>2.770128411123667</v>
      </c>
      <c r="T158" s="25">
        <f t="shared" si="52"/>
        <v>0.31008419953274896</v>
      </c>
      <c r="U158" s="25">
        <f t="shared" si="61"/>
        <v>1.255514730652667</v>
      </c>
      <c r="V158" s="26">
        <f t="shared" si="53"/>
        <v>7998.884348988142</v>
      </c>
      <c r="W158" s="27">
        <f t="shared" si="54"/>
        <v>4970.276304499281</v>
      </c>
      <c r="X158" s="28">
        <f>(SIN(R158)-SIN($R$5)*T158)/(COS($R$5)*SIN(U158))</f>
        <v>0.8359180388034213</v>
      </c>
      <c r="Y158" s="25">
        <f t="shared" si="62"/>
        <v>0.8359180388034213</v>
      </c>
      <c r="Z158" s="29">
        <f t="shared" si="55"/>
        <v>33.28844797864924</v>
      </c>
      <c r="AA158" s="30">
        <f t="shared" si="56"/>
        <v>326.71155202135077</v>
      </c>
      <c r="AB158" s="15">
        <f>90+P158</f>
        <v>143.71666666666667</v>
      </c>
      <c r="AC158" s="16">
        <f t="shared" si="63"/>
        <v>14</v>
      </c>
      <c r="AD158" s="17">
        <f t="shared" si="57"/>
        <v>3</v>
      </c>
      <c r="AE158" s="18">
        <f t="shared" si="58"/>
        <v>17</v>
      </c>
      <c r="AF158" s="19" t="str">
        <f>CHAR(AC158+CODE("A"))</f>
        <v>O</v>
      </c>
      <c r="AG158" s="20" t="str">
        <f>CHAR(AD158+CODE("0"))</f>
        <v>3</v>
      </c>
      <c r="AH158" s="21" t="str">
        <f>CHAR(AE158+CODE("a"))</f>
        <v>r</v>
      </c>
      <c r="AI158" s="22">
        <f>180+Q158</f>
        <v>338.7166666666667</v>
      </c>
      <c r="AJ158" s="16">
        <f t="shared" si="64"/>
        <v>16</v>
      </c>
      <c r="AK158" s="17">
        <f t="shared" si="59"/>
        <v>9</v>
      </c>
      <c r="AL158" s="18">
        <f t="shared" si="60"/>
        <v>8</v>
      </c>
      <c r="AM158" s="19" t="str">
        <f>CHAR(AJ158+CODE("A"))</f>
        <v>Q</v>
      </c>
      <c r="AN158" s="20" t="str">
        <f>CHAR(AK158+CODE("0"))</f>
        <v>9</v>
      </c>
      <c r="AO158" s="21" t="str">
        <f>CHAR(AL158+CODE("a"))</f>
        <v>i</v>
      </c>
    </row>
    <row r="159" spans="1:41" ht="18" thickBot="1" thickTop="1">
      <c r="A159" s="34" t="s">
        <v>286</v>
      </c>
      <c r="B159" s="57" t="s">
        <v>289</v>
      </c>
      <c r="C159" s="60" t="str">
        <f t="shared" si="0"/>
        <v>PN63ad</v>
      </c>
      <c r="D159" s="42">
        <f t="shared" si="1"/>
        <v>335.17780622299153</v>
      </c>
      <c r="E159" s="43">
        <f t="shared" si="50"/>
        <v>155.17780622299153</v>
      </c>
      <c r="F159" s="46">
        <f t="shared" si="3"/>
        <v>10074.950344324143</v>
      </c>
      <c r="G159" s="47">
        <f t="shared" si="51"/>
        <v>6260.28390718459</v>
      </c>
      <c r="H159" s="31">
        <v>43</v>
      </c>
      <c r="I159" s="32">
        <v>10</v>
      </c>
      <c r="J159" s="32">
        <v>0</v>
      </c>
      <c r="K159" s="33" t="s">
        <v>5</v>
      </c>
      <c r="L159" s="31">
        <v>132</v>
      </c>
      <c r="M159" s="32">
        <v>0</v>
      </c>
      <c r="N159" s="32">
        <v>0</v>
      </c>
      <c r="O159" s="33" t="s">
        <v>12</v>
      </c>
      <c r="P159" s="7">
        <f t="shared" si="5"/>
        <v>43.166666666666664</v>
      </c>
      <c r="Q159" s="8">
        <f t="shared" si="6"/>
        <v>132</v>
      </c>
      <c r="R159" s="9">
        <f t="shared" si="65"/>
        <v>0.7534004604442189</v>
      </c>
      <c r="S159" s="10">
        <f t="shared" si="65"/>
        <v>2.303834612632515</v>
      </c>
      <c r="T159" s="25">
        <f t="shared" si="52"/>
        <v>-0.010580079847198831</v>
      </c>
      <c r="U159" s="25">
        <f t="shared" si="61"/>
        <v>1.581376604037693</v>
      </c>
      <c r="V159" s="26">
        <f t="shared" si="53"/>
        <v>10074.950344324143</v>
      </c>
      <c r="W159" s="27">
        <f t="shared" si="54"/>
        <v>6260.28390718459</v>
      </c>
      <c r="X159" s="28">
        <f t="shared" si="11"/>
        <v>0.9076149337896949</v>
      </c>
      <c r="Y159" s="25">
        <f t="shared" si="62"/>
        <v>0.9076149337896949</v>
      </c>
      <c r="Z159" s="29">
        <f t="shared" si="55"/>
        <v>24.822193777008444</v>
      </c>
      <c r="AA159" s="30">
        <f t="shared" si="56"/>
        <v>335.17780622299153</v>
      </c>
      <c r="AB159" s="15">
        <f t="shared" si="14"/>
        <v>133.16666666666666</v>
      </c>
      <c r="AC159" s="16">
        <f t="shared" si="63"/>
        <v>13</v>
      </c>
      <c r="AD159" s="17">
        <f t="shared" si="57"/>
        <v>3</v>
      </c>
      <c r="AE159" s="18">
        <f t="shared" si="58"/>
        <v>3</v>
      </c>
      <c r="AF159" s="19" t="str">
        <f t="shared" si="17"/>
        <v>N</v>
      </c>
      <c r="AG159" s="20" t="str">
        <f t="shared" si="18"/>
        <v>3</v>
      </c>
      <c r="AH159" s="21" t="str">
        <f t="shared" si="19"/>
        <v>d</v>
      </c>
      <c r="AI159" s="22">
        <f t="shared" si="20"/>
        <v>312</v>
      </c>
      <c r="AJ159" s="16">
        <f t="shared" si="64"/>
        <v>15</v>
      </c>
      <c r="AK159" s="17">
        <f t="shared" si="59"/>
        <v>6</v>
      </c>
      <c r="AL159" s="18">
        <f t="shared" si="60"/>
        <v>0</v>
      </c>
      <c r="AM159" s="19" t="str">
        <f t="shared" si="23"/>
        <v>P</v>
      </c>
      <c r="AN159" s="20" t="str">
        <f t="shared" si="24"/>
        <v>6</v>
      </c>
      <c r="AO159" s="21" t="str">
        <f t="shared" si="25"/>
        <v>a</v>
      </c>
    </row>
    <row r="160" spans="1:41" ht="18" thickBot="1" thickTop="1">
      <c r="A160" s="34" t="s">
        <v>286</v>
      </c>
      <c r="B160" s="57" t="s">
        <v>290</v>
      </c>
      <c r="C160" s="60" t="str">
        <f t="shared" si="0"/>
        <v>PP42wd</v>
      </c>
      <c r="D160" s="42">
        <f t="shared" si="1"/>
        <v>344.6752061266619</v>
      </c>
      <c r="E160" s="43">
        <f t="shared" si="50"/>
        <v>164.67520612666192</v>
      </c>
      <c r="F160" s="46">
        <f t="shared" si="3"/>
        <v>8232.012632409786</v>
      </c>
      <c r="G160" s="47">
        <f t="shared" si="51"/>
        <v>5115.1355039132295</v>
      </c>
      <c r="H160" s="31">
        <v>62</v>
      </c>
      <c r="I160" s="32">
        <v>10</v>
      </c>
      <c r="J160" s="32">
        <v>0</v>
      </c>
      <c r="K160" s="33" t="s">
        <v>5</v>
      </c>
      <c r="L160" s="31">
        <v>129</v>
      </c>
      <c r="M160" s="32">
        <v>50</v>
      </c>
      <c r="N160" s="32">
        <v>0</v>
      </c>
      <c r="O160" s="33" t="s">
        <v>12</v>
      </c>
      <c r="P160" s="7">
        <f t="shared" si="5"/>
        <v>62.166666666666664</v>
      </c>
      <c r="Q160" s="8">
        <f t="shared" si="6"/>
        <v>129.83333333333334</v>
      </c>
      <c r="R160" s="9">
        <f t="shared" si="65"/>
        <v>1.0850130183231415</v>
      </c>
      <c r="S160" s="10">
        <f t="shared" si="65"/>
        <v>2.2660191455059713</v>
      </c>
      <c r="T160" s="25">
        <f t="shared" si="52"/>
        <v>0.2750959425945968</v>
      </c>
      <c r="U160" s="25">
        <f t="shared" si="61"/>
        <v>1.29210683290061</v>
      </c>
      <c r="V160" s="26">
        <f t="shared" si="53"/>
        <v>8232.012632409786</v>
      </c>
      <c r="W160" s="27">
        <f t="shared" si="54"/>
        <v>5115.1355039132295</v>
      </c>
      <c r="X160" s="28">
        <f t="shared" si="11"/>
        <v>0.9644431411187029</v>
      </c>
      <c r="Y160" s="25">
        <f t="shared" si="62"/>
        <v>0.9644431411187029</v>
      </c>
      <c r="Z160" s="29">
        <f t="shared" si="55"/>
        <v>15.3247938733381</v>
      </c>
      <c r="AA160" s="30">
        <f t="shared" si="56"/>
        <v>344.6752061266619</v>
      </c>
      <c r="AB160" s="15">
        <f t="shared" si="14"/>
        <v>152.16666666666666</v>
      </c>
      <c r="AC160" s="16">
        <f t="shared" si="63"/>
        <v>15</v>
      </c>
      <c r="AD160" s="17">
        <f t="shared" si="57"/>
        <v>2</v>
      </c>
      <c r="AE160" s="18">
        <f t="shared" si="58"/>
        <v>3</v>
      </c>
      <c r="AF160" s="19" t="str">
        <f t="shared" si="17"/>
        <v>P</v>
      </c>
      <c r="AG160" s="20" t="str">
        <f t="shared" si="18"/>
        <v>2</v>
      </c>
      <c r="AH160" s="21" t="str">
        <f t="shared" si="19"/>
        <v>d</v>
      </c>
      <c r="AI160" s="22">
        <f t="shared" si="20"/>
        <v>309.83333333333337</v>
      </c>
      <c r="AJ160" s="16">
        <f t="shared" si="64"/>
        <v>15</v>
      </c>
      <c r="AK160" s="17">
        <f t="shared" si="59"/>
        <v>4.5</v>
      </c>
      <c r="AL160" s="18">
        <f t="shared" si="60"/>
        <v>22</v>
      </c>
      <c r="AM160" s="19" t="str">
        <f t="shared" si="23"/>
        <v>P</v>
      </c>
      <c r="AN160" s="20" t="str">
        <f t="shared" si="24"/>
        <v>4</v>
      </c>
      <c r="AO160" s="21" t="str">
        <f t="shared" si="25"/>
        <v>w</v>
      </c>
    </row>
    <row r="161" spans="1:41" ht="18" thickBot="1" thickTop="1">
      <c r="A161" s="34" t="s">
        <v>291</v>
      </c>
      <c r="B161" s="57" t="s">
        <v>292</v>
      </c>
      <c r="C161" s="60" t="str">
        <f t="shared" si="0"/>
        <v>LP04hm</v>
      </c>
      <c r="D161" s="42">
        <f t="shared" si="1"/>
        <v>22.981732604613228</v>
      </c>
      <c r="E161" s="43">
        <f t="shared" si="50"/>
        <v>202.98173260461323</v>
      </c>
      <c r="F161" s="46">
        <f t="shared" si="3"/>
        <v>7363.512889812288</v>
      </c>
      <c r="G161" s="47">
        <f t="shared" si="51"/>
        <v>4575.474783397609</v>
      </c>
      <c r="H161" s="31">
        <v>64</v>
      </c>
      <c r="I161" s="32">
        <v>32</v>
      </c>
      <c r="J161" s="32">
        <v>0</v>
      </c>
      <c r="K161" s="33" t="s">
        <v>5</v>
      </c>
      <c r="L161" s="31">
        <v>40</v>
      </c>
      <c r="M161" s="32">
        <v>40</v>
      </c>
      <c r="N161" s="32">
        <v>0</v>
      </c>
      <c r="O161" s="33" t="s">
        <v>12</v>
      </c>
      <c r="P161" s="7">
        <f t="shared" si="5"/>
        <v>64.53333333333333</v>
      </c>
      <c r="Q161" s="8">
        <f t="shared" si="6"/>
        <v>40.666666666666664</v>
      </c>
      <c r="R161" s="9">
        <f t="shared" si="65"/>
        <v>1.126319143953674</v>
      </c>
      <c r="S161" s="10">
        <f t="shared" si="65"/>
        <v>0.7097672291443606</v>
      </c>
      <c r="T161" s="25">
        <f t="shared" si="52"/>
        <v>0.40319933981669304</v>
      </c>
      <c r="U161" s="25">
        <f t="shared" si="61"/>
        <v>1.155786044547526</v>
      </c>
      <c r="V161" s="26">
        <f t="shared" si="53"/>
        <v>7363.512889812288</v>
      </c>
      <c r="W161" s="27">
        <f t="shared" si="54"/>
        <v>4575.474783397609</v>
      </c>
      <c r="X161" s="28">
        <f t="shared" si="11"/>
        <v>0.9206293819846723</v>
      </c>
      <c r="Y161" s="25">
        <f t="shared" si="62"/>
        <v>0.9206293819846723</v>
      </c>
      <c r="Z161" s="29">
        <f t="shared" si="55"/>
        <v>22.981732604613228</v>
      </c>
      <c r="AA161" s="30">
        <f t="shared" si="56"/>
        <v>22.981732604613228</v>
      </c>
      <c r="AB161" s="15">
        <f t="shared" si="14"/>
        <v>154.53333333333333</v>
      </c>
      <c r="AC161" s="16">
        <f t="shared" si="63"/>
        <v>15</v>
      </c>
      <c r="AD161" s="17">
        <f t="shared" si="57"/>
        <v>4</v>
      </c>
      <c r="AE161" s="18">
        <f t="shared" si="58"/>
        <v>12</v>
      </c>
      <c r="AF161" s="19" t="str">
        <f t="shared" si="17"/>
        <v>P</v>
      </c>
      <c r="AG161" s="20" t="str">
        <f t="shared" si="18"/>
        <v>4</v>
      </c>
      <c r="AH161" s="21" t="str">
        <f t="shared" si="19"/>
        <v>m</v>
      </c>
      <c r="AI161" s="22">
        <f t="shared" si="20"/>
        <v>220.66666666666666</v>
      </c>
      <c r="AJ161" s="16">
        <f t="shared" si="64"/>
        <v>11</v>
      </c>
      <c r="AK161" s="17">
        <f t="shared" si="59"/>
        <v>0</v>
      </c>
      <c r="AL161" s="18">
        <f t="shared" si="60"/>
        <v>7</v>
      </c>
      <c r="AM161" s="19" t="str">
        <f t="shared" si="23"/>
        <v>L</v>
      </c>
      <c r="AN161" s="20" t="str">
        <f t="shared" si="24"/>
        <v>0</v>
      </c>
      <c r="AO161" s="21" t="str">
        <f t="shared" si="25"/>
        <v>h</v>
      </c>
    </row>
    <row r="162" spans="1:41" ht="18" thickBot="1" thickTop="1">
      <c r="A162" s="34" t="s">
        <v>291</v>
      </c>
      <c r="B162" s="57" t="s">
        <v>293</v>
      </c>
      <c r="C162" s="60" t="str">
        <f t="shared" si="0"/>
        <v>KO59dw</v>
      </c>
      <c r="D162" s="42">
        <f t="shared" si="1"/>
        <v>30.253249711201388</v>
      </c>
      <c r="E162" s="43">
        <f t="shared" si="50"/>
        <v>210.2532497112014</v>
      </c>
      <c r="F162" s="46">
        <f t="shared" si="3"/>
        <v>7320.466198361048</v>
      </c>
      <c r="G162" s="47">
        <f t="shared" si="51"/>
        <v>4548.7268094086785</v>
      </c>
      <c r="H162" s="31">
        <v>59</v>
      </c>
      <c r="I162" s="32">
        <v>56</v>
      </c>
      <c r="J162" s="32">
        <v>0</v>
      </c>
      <c r="K162" s="33" t="s">
        <v>5</v>
      </c>
      <c r="L162" s="31">
        <v>30</v>
      </c>
      <c r="M162" s="32">
        <v>18</v>
      </c>
      <c r="N162" s="32">
        <v>0</v>
      </c>
      <c r="O162" s="33" t="s">
        <v>12</v>
      </c>
      <c r="P162" s="7">
        <f t="shared" si="5"/>
        <v>59.93333333333333</v>
      </c>
      <c r="Q162" s="8">
        <f t="shared" si="6"/>
        <v>30.3</v>
      </c>
      <c r="R162" s="9">
        <f t="shared" si="65"/>
        <v>1.046033998361935</v>
      </c>
      <c r="S162" s="10">
        <f t="shared" si="65"/>
        <v>0.5288347633542818</v>
      </c>
      <c r="T162" s="25">
        <f t="shared" si="52"/>
        <v>0.40937319262981875</v>
      </c>
      <c r="U162" s="25">
        <f t="shared" si="61"/>
        <v>1.149029382885112</v>
      </c>
      <c r="V162" s="26">
        <f t="shared" si="53"/>
        <v>7320.466198361048</v>
      </c>
      <c r="W162" s="27">
        <f t="shared" si="54"/>
        <v>4548.7268094086785</v>
      </c>
      <c r="X162" s="28">
        <f t="shared" si="11"/>
        <v>0.863806930681817</v>
      </c>
      <c r="Y162" s="25">
        <f t="shared" si="62"/>
        <v>0.863806930681817</v>
      </c>
      <c r="Z162" s="29">
        <f t="shared" si="55"/>
        <v>30.253249711201388</v>
      </c>
      <c r="AA162" s="30">
        <f t="shared" si="56"/>
        <v>30.253249711201388</v>
      </c>
      <c r="AB162" s="15">
        <f t="shared" si="14"/>
        <v>149.93333333333334</v>
      </c>
      <c r="AC162" s="16">
        <f t="shared" si="63"/>
        <v>14</v>
      </c>
      <c r="AD162" s="17">
        <f t="shared" si="57"/>
        <v>9</v>
      </c>
      <c r="AE162" s="18">
        <f t="shared" si="58"/>
        <v>22</v>
      </c>
      <c r="AF162" s="19" t="str">
        <f t="shared" si="17"/>
        <v>O</v>
      </c>
      <c r="AG162" s="20" t="str">
        <f t="shared" si="18"/>
        <v>9</v>
      </c>
      <c r="AH162" s="21" t="str">
        <f t="shared" si="19"/>
        <v>w</v>
      </c>
      <c r="AI162" s="22">
        <f t="shared" si="20"/>
        <v>210.3</v>
      </c>
      <c r="AJ162" s="16">
        <f t="shared" si="64"/>
        <v>10</v>
      </c>
      <c r="AK162" s="17">
        <f t="shared" si="59"/>
        <v>5</v>
      </c>
      <c r="AL162" s="18">
        <f t="shared" si="60"/>
        <v>3</v>
      </c>
      <c r="AM162" s="19" t="str">
        <f t="shared" si="23"/>
        <v>K</v>
      </c>
      <c r="AN162" s="20" t="str">
        <f t="shared" si="24"/>
        <v>5</v>
      </c>
      <c r="AO162" s="21" t="str">
        <f t="shared" si="25"/>
        <v>d</v>
      </c>
    </row>
    <row r="163" spans="1:41" ht="18" thickBot="1" thickTop="1">
      <c r="A163" s="34" t="s">
        <v>294</v>
      </c>
      <c r="B163" s="57" t="s">
        <v>295</v>
      </c>
      <c r="C163" s="60" t="str">
        <f t="shared" si="0"/>
        <v>KO85ts</v>
      </c>
      <c r="D163" s="42">
        <f t="shared" si="1"/>
        <v>30.665670256597743</v>
      </c>
      <c r="E163" s="43">
        <f t="shared" si="50"/>
        <v>210.66567025659774</v>
      </c>
      <c r="F163" s="46">
        <f t="shared" si="3"/>
        <v>7953.181495574285</v>
      </c>
      <c r="G163" s="47">
        <f t="shared" si="51"/>
        <v>4941.877867984865</v>
      </c>
      <c r="H163" s="31">
        <v>55</v>
      </c>
      <c r="I163" s="32">
        <v>45</v>
      </c>
      <c r="J163" s="32">
        <v>0</v>
      </c>
      <c r="K163" s="33" t="s">
        <v>5</v>
      </c>
      <c r="L163" s="31">
        <v>37</v>
      </c>
      <c r="M163" s="32">
        <v>36</v>
      </c>
      <c r="N163" s="32">
        <v>0</v>
      </c>
      <c r="O163" s="33" t="s">
        <v>12</v>
      </c>
      <c r="P163" s="7">
        <f t="shared" si="5"/>
        <v>55.75</v>
      </c>
      <c r="Q163" s="8">
        <f t="shared" si="6"/>
        <v>37.6</v>
      </c>
      <c r="R163" s="9">
        <f t="shared" si="65"/>
        <v>0.9730210579868387</v>
      </c>
      <c r="S163" s="10">
        <f t="shared" si="65"/>
        <v>0.6562437987498679</v>
      </c>
      <c r="T163" s="25">
        <f t="shared" si="52"/>
        <v>0.31689614665378896</v>
      </c>
      <c r="U163" s="25">
        <f t="shared" si="61"/>
        <v>1.2483411545399914</v>
      </c>
      <c r="V163" s="26">
        <f t="shared" si="53"/>
        <v>7953.181495574285</v>
      </c>
      <c r="W163" s="27">
        <f t="shared" si="54"/>
        <v>4941.877867984865</v>
      </c>
      <c r="X163" s="28">
        <f t="shared" si="11"/>
        <v>0.8601580177305241</v>
      </c>
      <c r="Y163" s="25">
        <f t="shared" si="62"/>
        <v>0.8601580177305241</v>
      </c>
      <c r="Z163" s="29">
        <f t="shared" si="55"/>
        <v>30.665670256597743</v>
      </c>
      <c r="AA163" s="30">
        <f t="shared" si="56"/>
        <v>30.665670256597743</v>
      </c>
      <c r="AB163" s="15">
        <f t="shared" si="14"/>
        <v>145.75</v>
      </c>
      <c r="AC163" s="16">
        <f t="shared" si="63"/>
        <v>14</v>
      </c>
      <c r="AD163" s="17">
        <f t="shared" si="57"/>
        <v>5</v>
      </c>
      <c r="AE163" s="18">
        <f t="shared" si="58"/>
        <v>18</v>
      </c>
      <c r="AF163" s="19" t="str">
        <f t="shared" si="17"/>
        <v>O</v>
      </c>
      <c r="AG163" s="20" t="str">
        <f t="shared" si="18"/>
        <v>5</v>
      </c>
      <c r="AH163" s="21" t="str">
        <f t="shared" si="19"/>
        <v>s</v>
      </c>
      <c r="AI163" s="22">
        <f t="shared" si="20"/>
        <v>217.6</v>
      </c>
      <c r="AJ163" s="16">
        <f t="shared" si="64"/>
        <v>10</v>
      </c>
      <c r="AK163" s="17">
        <f t="shared" si="59"/>
        <v>8.5</v>
      </c>
      <c r="AL163" s="18">
        <f t="shared" si="60"/>
        <v>19</v>
      </c>
      <c r="AM163" s="19" t="str">
        <f t="shared" si="23"/>
        <v>K</v>
      </c>
      <c r="AN163" s="20" t="str">
        <f t="shared" si="24"/>
        <v>8</v>
      </c>
      <c r="AO163" s="21" t="str">
        <f t="shared" si="25"/>
        <v>t</v>
      </c>
    </row>
    <row r="164" spans="1:41" ht="18" thickBot="1" thickTop="1">
      <c r="A164" s="34" t="s">
        <v>296</v>
      </c>
      <c r="B164" s="57" t="s">
        <v>297</v>
      </c>
      <c r="C164" s="60" t="str">
        <f t="shared" si="0"/>
        <v>LN46ai</v>
      </c>
      <c r="D164" s="42">
        <f t="shared" si="1"/>
        <v>31.54355704775429</v>
      </c>
      <c r="E164" s="43">
        <f t="shared" si="50"/>
        <v>211.5435570477543</v>
      </c>
      <c r="F164" s="46">
        <f t="shared" si="3"/>
        <v>9220.901947472557</v>
      </c>
      <c r="G164" s="47">
        <f t="shared" si="51"/>
        <v>5729.60283660454</v>
      </c>
      <c r="H164" s="31">
        <v>46</v>
      </c>
      <c r="I164" s="32">
        <v>22</v>
      </c>
      <c r="J164" s="32">
        <v>0</v>
      </c>
      <c r="K164" s="33" t="s">
        <v>5</v>
      </c>
      <c r="L164" s="31">
        <v>48</v>
      </c>
      <c r="M164" s="32">
        <v>4</v>
      </c>
      <c r="N164" s="32">
        <v>0</v>
      </c>
      <c r="O164" s="33" t="s">
        <v>12</v>
      </c>
      <c r="P164" s="7">
        <f>(H164+(I164/60)+(J164/3600))*IF(K164="N",1,-1)</f>
        <v>46.36666666666667</v>
      </c>
      <c r="Q164" s="8">
        <f>((L164)+(M164/60)+(N164/3600))*IF(O164="E",1,-1)</f>
        <v>48.06666666666667</v>
      </c>
      <c r="R164" s="9">
        <f t="shared" si="65"/>
        <v>0.8092509965080374</v>
      </c>
      <c r="S164" s="10">
        <f t="shared" si="65"/>
        <v>0.8389215937919411</v>
      </c>
      <c r="T164" s="25">
        <f t="shared" si="52"/>
        <v>0.12315871889444441</v>
      </c>
      <c r="U164" s="25">
        <f t="shared" si="61"/>
        <v>1.4473241166963675</v>
      </c>
      <c r="V164" s="26">
        <f t="shared" si="53"/>
        <v>9220.901947472557</v>
      </c>
      <c r="W164" s="27">
        <f t="shared" si="54"/>
        <v>5729.60283660454</v>
      </c>
      <c r="X164" s="28">
        <f>(SIN(R164)-SIN($R$5)*T164)/(COS($R$5)*SIN(U164))</f>
        <v>0.8522427073418468</v>
      </c>
      <c r="Y164" s="25">
        <f t="shared" si="62"/>
        <v>0.8522427073418468</v>
      </c>
      <c r="Z164" s="29">
        <f t="shared" si="55"/>
        <v>31.54355704775429</v>
      </c>
      <c r="AA164" s="30">
        <f t="shared" si="56"/>
        <v>31.54355704775429</v>
      </c>
      <c r="AB164" s="15">
        <f>90+P164</f>
        <v>136.36666666666667</v>
      </c>
      <c r="AC164" s="16">
        <f t="shared" si="63"/>
        <v>13</v>
      </c>
      <c r="AD164" s="17">
        <f t="shared" si="57"/>
        <v>6</v>
      </c>
      <c r="AE164" s="18">
        <f t="shared" si="58"/>
        <v>8</v>
      </c>
      <c r="AF164" s="19" t="str">
        <f>CHAR(AC164+CODE("A"))</f>
        <v>N</v>
      </c>
      <c r="AG164" s="20" t="str">
        <f>CHAR(AD164+CODE("0"))</f>
        <v>6</v>
      </c>
      <c r="AH164" s="21" t="str">
        <f>CHAR(AE164+CODE("a"))</f>
        <v>i</v>
      </c>
      <c r="AI164" s="22">
        <f>180+Q164</f>
        <v>228.06666666666666</v>
      </c>
      <c r="AJ164" s="16">
        <f t="shared" si="64"/>
        <v>11</v>
      </c>
      <c r="AK164" s="17">
        <f t="shared" si="59"/>
        <v>4</v>
      </c>
      <c r="AL164" s="18">
        <f t="shared" si="60"/>
        <v>0</v>
      </c>
      <c r="AM164" s="19" t="str">
        <f>CHAR(AJ164+CODE("A"))</f>
        <v>L</v>
      </c>
      <c r="AN164" s="20" t="str">
        <f>CHAR(AK164+CODE("0"))</f>
        <v>4</v>
      </c>
      <c r="AO164" s="21" t="str">
        <f>CHAR(AL164+CODE("a"))</f>
        <v>a</v>
      </c>
    </row>
    <row r="165" spans="1:41" ht="18" thickBot="1" thickTop="1">
      <c r="A165" s="34" t="s">
        <v>298</v>
      </c>
      <c r="B165" s="57" t="s">
        <v>299</v>
      </c>
      <c r="C165" s="60" t="str">
        <f t="shared" si="0"/>
        <v>LO88ba</v>
      </c>
      <c r="D165" s="42">
        <f t="shared" si="1"/>
        <v>20.863849217423013</v>
      </c>
      <c r="E165" s="43">
        <f t="shared" si="50"/>
        <v>200.86384921742302</v>
      </c>
      <c r="F165" s="46">
        <f t="shared" si="3"/>
        <v>8436.098597741671</v>
      </c>
      <c r="G165" s="47">
        <f t="shared" si="51"/>
        <v>5241.94864351041</v>
      </c>
      <c r="H165" s="31">
        <v>58</v>
      </c>
      <c r="I165" s="32">
        <v>1</v>
      </c>
      <c r="J165" s="32">
        <v>0</v>
      </c>
      <c r="K165" s="33" t="s">
        <v>5</v>
      </c>
      <c r="L165" s="31">
        <v>56</v>
      </c>
      <c r="M165" s="32">
        <v>10</v>
      </c>
      <c r="N165" s="32">
        <v>0</v>
      </c>
      <c r="O165" s="33" t="s">
        <v>12</v>
      </c>
      <c r="P165" s="7">
        <f t="shared" si="5"/>
        <v>58.016666666666666</v>
      </c>
      <c r="Q165" s="8">
        <f t="shared" si="6"/>
        <v>56.166666666666664</v>
      </c>
      <c r="R165" s="9">
        <f t="shared" si="65"/>
        <v>1.0125818543653768</v>
      </c>
      <c r="S165" s="10">
        <f t="shared" si="65"/>
        <v>0.9802932632034818</v>
      </c>
      <c r="T165" s="25">
        <f t="shared" si="52"/>
        <v>0.24416245124657604</v>
      </c>
      <c r="U165" s="25">
        <f t="shared" si="61"/>
        <v>1.3241404171624034</v>
      </c>
      <c r="V165" s="26">
        <f t="shared" si="53"/>
        <v>8436.098597741671</v>
      </c>
      <c r="W165" s="27">
        <f t="shared" si="54"/>
        <v>5241.94864351041</v>
      </c>
      <c r="X165" s="28">
        <f t="shared" si="11"/>
        <v>0.9344293722595767</v>
      </c>
      <c r="Y165" s="25">
        <f t="shared" si="62"/>
        <v>0.9344293722595767</v>
      </c>
      <c r="Z165" s="29">
        <f t="shared" si="55"/>
        <v>20.863849217423013</v>
      </c>
      <c r="AA165" s="30">
        <f t="shared" si="56"/>
        <v>20.863849217423013</v>
      </c>
      <c r="AB165" s="15">
        <f t="shared" si="14"/>
        <v>148.01666666666665</v>
      </c>
      <c r="AC165" s="16">
        <f t="shared" si="63"/>
        <v>14</v>
      </c>
      <c r="AD165" s="17">
        <f t="shared" si="57"/>
        <v>8</v>
      </c>
      <c r="AE165" s="18">
        <f t="shared" si="58"/>
        <v>0</v>
      </c>
      <c r="AF165" s="19" t="str">
        <f t="shared" si="17"/>
        <v>O</v>
      </c>
      <c r="AG165" s="20" t="str">
        <f t="shared" si="18"/>
        <v>8</v>
      </c>
      <c r="AH165" s="21" t="str">
        <f t="shared" si="19"/>
        <v>a</v>
      </c>
      <c r="AI165" s="22">
        <f t="shared" si="20"/>
        <v>236.16666666666666</v>
      </c>
      <c r="AJ165" s="16">
        <f t="shared" si="64"/>
        <v>11</v>
      </c>
      <c r="AK165" s="17">
        <f t="shared" si="59"/>
        <v>8</v>
      </c>
      <c r="AL165" s="18">
        <f t="shared" si="60"/>
        <v>1</v>
      </c>
      <c r="AM165" s="19" t="str">
        <f t="shared" si="23"/>
        <v>L</v>
      </c>
      <c r="AN165" s="20" t="str">
        <f t="shared" si="24"/>
        <v>8</v>
      </c>
      <c r="AO165" s="21" t="str">
        <f t="shared" si="25"/>
        <v>b</v>
      </c>
    </row>
    <row r="166" spans="1:41" ht="18" thickBot="1" thickTop="1">
      <c r="A166" s="34" t="s">
        <v>300</v>
      </c>
      <c r="B166" s="57" t="s">
        <v>301</v>
      </c>
      <c r="C166" s="60" t="str">
        <f t="shared" si="0"/>
        <v>MN41og</v>
      </c>
      <c r="D166" s="42">
        <f t="shared" si="1"/>
        <v>20.479408963426703</v>
      </c>
      <c r="E166" s="43">
        <f t="shared" si="50"/>
        <v>200.4794089634267</v>
      </c>
      <c r="F166" s="46">
        <f t="shared" si="3"/>
        <v>10513.44447269158</v>
      </c>
      <c r="G166" s="47">
        <f t="shared" si="51"/>
        <v>6532.751526517334</v>
      </c>
      <c r="H166" s="31">
        <v>41</v>
      </c>
      <c r="I166" s="32">
        <v>16</v>
      </c>
      <c r="J166" s="32">
        <v>0</v>
      </c>
      <c r="K166" s="33" t="s">
        <v>5</v>
      </c>
      <c r="L166" s="31">
        <v>69</v>
      </c>
      <c r="M166" s="32">
        <v>13</v>
      </c>
      <c r="N166" s="32">
        <v>0</v>
      </c>
      <c r="O166" s="33" t="s">
        <v>12</v>
      </c>
      <c r="P166" s="7">
        <f t="shared" si="5"/>
        <v>41.266666666666666</v>
      </c>
      <c r="Q166" s="8">
        <f t="shared" si="6"/>
        <v>69.21666666666667</v>
      </c>
      <c r="R166" s="9">
        <f t="shared" si="65"/>
        <v>0.7202392046563266</v>
      </c>
      <c r="S166" s="10">
        <f t="shared" si="65"/>
        <v>1.2080587305887418</v>
      </c>
      <c r="T166" s="25">
        <f t="shared" si="52"/>
        <v>-0.07932343222891475</v>
      </c>
      <c r="U166" s="25">
        <f t="shared" si="61"/>
        <v>1.6502031820266176</v>
      </c>
      <c r="V166" s="26">
        <f t="shared" si="53"/>
        <v>10513.44447269158</v>
      </c>
      <c r="W166" s="27">
        <f t="shared" si="54"/>
        <v>6532.751526517334</v>
      </c>
      <c r="X166" s="28">
        <f t="shared" si="11"/>
        <v>0.9367979867713254</v>
      </c>
      <c r="Y166" s="25">
        <f t="shared" si="62"/>
        <v>0.9367979867713254</v>
      </c>
      <c r="Z166" s="29">
        <f t="shared" si="55"/>
        <v>20.479408963426703</v>
      </c>
      <c r="AA166" s="30">
        <f t="shared" si="56"/>
        <v>20.479408963426703</v>
      </c>
      <c r="AB166" s="15">
        <f t="shared" si="14"/>
        <v>131.26666666666665</v>
      </c>
      <c r="AC166" s="16">
        <f t="shared" si="63"/>
        <v>13</v>
      </c>
      <c r="AD166" s="17">
        <f t="shared" si="57"/>
        <v>1</v>
      </c>
      <c r="AE166" s="18">
        <f t="shared" si="58"/>
        <v>6</v>
      </c>
      <c r="AF166" s="19" t="str">
        <f t="shared" si="17"/>
        <v>N</v>
      </c>
      <c r="AG166" s="20" t="str">
        <f t="shared" si="18"/>
        <v>1</v>
      </c>
      <c r="AH166" s="21" t="str">
        <f t="shared" si="19"/>
        <v>g</v>
      </c>
      <c r="AI166" s="22">
        <f t="shared" si="20"/>
        <v>249.21666666666667</v>
      </c>
      <c r="AJ166" s="16">
        <f t="shared" si="64"/>
        <v>12</v>
      </c>
      <c r="AK166" s="17">
        <f t="shared" si="59"/>
        <v>4.5</v>
      </c>
      <c r="AL166" s="18">
        <f t="shared" si="60"/>
        <v>14</v>
      </c>
      <c r="AM166" s="19" t="str">
        <f t="shared" si="23"/>
        <v>M</v>
      </c>
      <c r="AN166" s="20" t="str">
        <f t="shared" si="24"/>
        <v>4</v>
      </c>
      <c r="AO166" s="21" t="str">
        <f t="shared" si="25"/>
        <v>o</v>
      </c>
    </row>
    <row r="167" spans="1:41" ht="18" thickBot="1" thickTop="1">
      <c r="A167" s="34" t="s">
        <v>302</v>
      </c>
      <c r="B167" s="57" t="s">
        <v>303</v>
      </c>
      <c r="C167" s="60" t="str">
        <f t="shared" si="0"/>
        <v>MN83lg</v>
      </c>
      <c r="D167" s="42">
        <f t="shared" si="1"/>
        <v>14.407343008142051</v>
      </c>
      <c r="E167" s="43">
        <f t="shared" si="50"/>
        <v>194.40734300814205</v>
      </c>
      <c r="F167" s="46">
        <f t="shared" si="3"/>
        <v>10499.698634893608</v>
      </c>
      <c r="G167" s="47">
        <f t="shared" si="51"/>
        <v>6524.210258896507</v>
      </c>
      <c r="H167" s="31">
        <v>43</v>
      </c>
      <c r="I167" s="32">
        <v>15</v>
      </c>
      <c r="J167" s="32">
        <v>0</v>
      </c>
      <c r="K167" s="33" t="s">
        <v>5</v>
      </c>
      <c r="L167" s="31">
        <v>76</v>
      </c>
      <c r="M167" s="32">
        <v>57</v>
      </c>
      <c r="N167" s="32">
        <v>0</v>
      </c>
      <c r="O167" s="33" t="s">
        <v>12</v>
      </c>
      <c r="P167" s="7">
        <f>(H167+(I167/60)+(J167/3600))*IF(K167="N",1,-1)</f>
        <v>43.25</v>
      </c>
      <c r="Q167" s="8">
        <f>((L167)+(M167/60)+(N167/3600))*IF(O167="E",1,-1)</f>
        <v>76.95</v>
      </c>
      <c r="R167" s="9">
        <f t="shared" si="65"/>
        <v>0.7548549014875475</v>
      </c>
      <c r="S167" s="10">
        <f t="shared" si="65"/>
        <v>1.3430308594096367</v>
      </c>
      <c r="T167" s="25">
        <f t="shared" si="52"/>
        <v>-0.07717248428289925</v>
      </c>
      <c r="U167" s="25">
        <f t="shared" si="61"/>
        <v>1.648045618410549</v>
      </c>
      <c r="V167" s="26">
        <f t="shared" si="53"/>
        <v>10499.698634893608</v>
      </c>
      <c r="W167" s="27">
        <f t="shared" si="54"/>
        <v>6524.210258896507</v>
      </c>
      <c r="X167" s="28">
        <f>(SIN(R167)-SIN($R$5)*T167)/(COS($R$5)*SIN(U167))</f>
        <v>0.9685512811606347</v>
      </c>
      <c r="Y167" s="25">
        <f t="shared" si="62"/>
        <v>0.9685512811606347</v>
      </c>
      <c r="Z167" s="29">
        <f t="shared" si="55"/>
        <v>14.407343008142051</v>
      </c>
      <c r="AA167" s="30">
        <f t="shared" si="56"/>
        <v>14.407343008142051</v>
      </c>
      <c r="AB167" s="15">
        <f>90+P167</f>
        <v>133.25</v>
      </c>
      <c r="AC167" s="16">
        <f t="shared" si="63"/>
        <v>13</v>
      </c>
      <c r="AD167" s="17">
        <f t="shared" si="57"/>
        <v>3</v>
      </c>
      <c r="AE167" s="18">
        <f t="shared" si="58"/>
        <v>6</v>
      </c>
      <c r="AF167" s="19" t="str">
        <f>CHAR(AC167+CODE("A"))</f>
        <v>N</v>
      </c>
      <c r="AG167" s="20" t="str">
        <f>CHAR(AD167+CODE("0"))</f>
        <v>3</v>
      </c>
      <c r="AH167" s="21" t="str">
        <f>CHAR(AE167+CODE("a"))</f>
        <v>g</v>
      </c>
      <c r="AI167" s="22">
        <f>180+Q167</f>
        <v>256.95</v>
      </c>
      <c r="AJ167" s="16">
        <f t="shared" si="64"/>
        <v>12</v>
      </c>
      <c r="AK167" s="17">
        <f t="shared" si="59"/>
        <v>8</v>
      </c>
      <c r="AL167" s="18">
        <f t="shared" si="60"/>
        <v>11</v>
      </c>
      <c r="AM167" s="19" t="str">
        <f>CHAR(AJ167+CODE("A"))</f>
        <v>M</v>
      </c>
      <c r="AN167" s="20" t="str">
        <f>CHAR(AK167+CODE("0"))</f>
        <v>8</v>
      </c>
      <c r="AO167" s="21" t="str">
        <f>CHAR(AL167+CODE("a"))</f>
        <v>l</v>
      </c>
    </row>
    <row r="168" spans="1:41" ht="18" thickBot="1" thickTop="1">
      <c r="A168" s="34" t="s">
        <v>302</v>
      </c>
      <c r="B168" s="57" t="s">
        <v>304</v>
      </c>
      <c r="C168" s="60" t="str">
        <f t="shared" si="0"/>
        <v>LN57xc</v>
      </c>
      <c r="D168" s="42">
        <f t="shared" si="1"/>
        <v>28.910119065562014</v>
      </c>
      <c r="E168" s="43">
        <f t="shared" si="50"/>
        <v>208.91011906556201</v>
      </c>
      <c r="F168" s="46">
        <f t="shared" si="3"/>
        <v>9316.555391911974</v>
      </c>
      <c r="G168" s="47">
        <f t="shared" si="51"/>
        <v>5789.039131417468</v>
      </c>
      <c r="H168" s="31">
        <v>47</v>
      </c>
      <c r="I168" s="32">
        <v>7</v>
      </c>
      <c r="J168" s="32">
        <v>0</v>
      </c>
      <c r="K168" s="33" t="s">
        <v>5</v>
      </c>
      <c r="L168" s="31">
        <v>51</v>
      </c>
      <c r="M168" s="32">
        <v>56</v>
      </c>
      <c r="N168" s="32">
        <v>0</v>
      </c>
      <c r="O168" s="33" t="s">
        <v>12</v>
      </c>
      <c r="P168" s="7">
        <f>(H168+(I168/60)+(J168/3600))*IF(K168="N",1,-1)</f>
        <v>47.11666666666667</v>
      </c>
      <c r="Q168" s="8">
        <f>((L168)+(M168/60)+(N168/3600))*IF(O168="E",1,-1)</f>
        <v>51.93333333333333</v>
      </c>
      <c r="R168" s="9">
        <f t="shared" si="65"/>
        <v>0.822340965897995</v>
      </c>
      <c r="S168" s="10">
        <f t="shared" si="65"/>
        <v>0.9064076582023884</v>
      </c>
      <c r="T168" s="25">
        <f t="shared" si="52"/>
        <v>0.10824581645277426</v>
      </c>
      <c r="U168" s="25">
        <f t="shared" si="61"/>
        <v>1.4623379990444159</v>
      </c>
      <c r="V168" s="26">
        <f t="shared" si="53"/>
        <v>9316.555391911974</v>
      </c>
      <c r="W168" s="27">
        <f t="shared" si="54"/>
        <v>5789.039131417468</v>
      </c>
      <c r="X168" s="28">
        <f>(SIN(R168)-SIN($R$5)*T168)/(COS($R$5)*SIN(U168))</f>
        <v>0.8753791603565163</v>
      </c>
      <c r="Y168" s="25">
        <f t="shared" si="62"/>
        <v>0.8753791603565163</v>
      </c>
      <c r="Z168" s="29">
        <f t="shared" si="55"/>
        <v>28.910119065562014</v>
      </c>
      <c r="AA168" s="30">
        <f t="shared" si="56"/>
        <v>28.910119065562014</v>
      </c>
      <c r="AB168" s="15">
        <f>90+P168</f>
        <v>137.11666666666667</v>
      </c>
      <c r="AC168" s="16">
        <f t="shared" si="63"/>
        <v>13</v>
      </c>
      <c r="AD168" s="17">
        <f t="shared" si="57"/>
        <v>7</v>
      </c>
      <c r="AE168" s="18">
        <f t="shared" si="58"/>
        <v>2</v>
      </c>
      <c r="AF168" s="19" t="str">
        <f>CHAR(AC168+CODE("A"))</f>
        <v>N</v>
      </c>
      <c r="AG168" s="20" t="str">
        <f>CHAR(AD168+CODE("0"))</f>
        <v>7</v>
      </c>
      <c r="AH168" s="21" t="str">
        <f>CHAR(AE168+CODE("a"))</f>
        <v>c</v>
      </c>
      <c r="AI168" s="22">
        <f>180+Q168</f>
        <v>231.93333333333334</v>
      </c>
      <c r="AJ168" s="16">
        <f t="shared" si="64"/>
        <v>11</v>
      </c>
      <c r="AK168" s="17">
        <f t="shared" si="59"/>
        <v>5.5</v>
      </c>
      <c r="AL168" s="18">
        <f t="shared" si="60"/>
        <v>23</v>
      </c>
      <c r="AM168" s="19" t="str">
        <f>CHAR(AJ168+CODE("A"))</f>
        <v>L</v>
      </c>
      <c r="AN168" s="20" t="str">
        <f>CHAR(AK168+CODE("0"))</f>
        <v>5</v>
      </c>
      <c r="AO168" s="21" t="str">
        <f>CHAR(AL168+CODE("a"))</f>
        <v>x</v>
      </c>
    </row>
    <row r="169" spans="1:41" ht="18" thickBot="1" thickTop="1">
      <c r="A169" s="34" t="s">
        <v>302</v>
      </c>
      <c r="B169" s="57" t="s">
        <v>305</v>
      </c>
      <c r="C169" s="60" t="str">
        <f t="shared" si="0"/>
        <v>MO13tg</v>
      </c>
      <c r="D169" s="42">
        <f t="shared" si="1"/>
        <v>19.315012972483377</v>
      </c>
      <c r="E169" s="43">
        <f t="shared" si="50"/>
        <v>199.31501297248337</v>
      </c>
      <c r="F169" s="46">
        <f t="shared" si="3"/>
        <v>9123.733007215633</v>
      </c>
      <c r="G169" s="47">
        <f t="shared" si="51"/>
        <v>5669.224856348657</v>
      </c>
      <c r="H169" s="31">
        <v>53</v>
      </c>
      <c r="I169" s="32">
        <v>15</v>
      </c>
      <c r="J169" s="32">
        <v>0</v>
      </c>
      <c r="K169" s="33" t="s">
        <v>5</v>
      </c>
      <c r="L169" s="31">
        <v>63</v>
      </c>
      <c r="M169" s="32">
        <v>40</v>
      </c>
      <c r="N169" s="32">
        <v>0</v>
      </c>
      <c r="O169" s="33" t="s">
        <v>12</v>
      </c>
      <c r="P169" s="7">
        <f>(H169+(I169/60)+(J169/3600))*IF(K169="N",1,-1)</f>
        <v>53.25</v>
      </c>
      <c r="Q169" s="8">
        <f>((L169)+(M169/60)+(N169/3600))*IF(O169="E",1,-1)</f>
        <v>63.666666666666664</v>
      </c>
      <c r="R169" s="9">
        <f t="shared" si="65"/>
        <v>0.9293878266869805</v>
      </c>
      <c r="S169" s="10">
        <f t="shared" si="65"/>
        <v>1.1111929571030565</v>
      </c>
      <c r="T169" s="25">
        <f t="shared" si="52"/>
        <v>0.1382794526320965</v>
      </c>
      <c r="U169" s="25">
        <f t="shared" si="61"/>
        <v>1.4320723602598702</v>
      </c>
      <c r="V169" s="26">
        <f t="shared" si="53"/>
        <v>9123.733007215633</v>
      </c>
      <c r="W169" s="27">
        <f t="shared" si="54"/>
        <v>5669.224856348657</v>
      </c>
      <c r="X169" s="28">
        <f>(SIN(R169)-SIN($R$5)*T169)/(COS($R$5)*SIN(U169))</f>
        <v>0.9437143158864276</v>
      </c>
      <c r="Y169" s="25">
        <f t="shared" si="62"/>
        <v>0.9437143158864276</v>
      </c>
      <c r="Z169" s="29">
        <f t="shared" si="55"/>
        <v>19.315012972483377</v>
      </c>
      <c r="AA169" s="30">
        <f t="shared" si="56"/>
        <v>19.315012972483377</v>
      </c>
      <c r="AB169" s="15">
        <f>90+P169</f>
        <v>143.25</v>
      </c>
      <c r="AC169" s="16">
        <f t="shared" si="63"/>
        <v>14</v>
      </c>
      <c r="AD169" s="17">
        <f t="shared" si="57"/>
        <v>3</v>
      </c>
      <c r="AE169" s="18">
        <f t="shared" si="58"/>
        <v>6</v>
      </c>
      <c r="AF169" s="19" t="str">
        <f>CHAR(AC169+CODE("A"))</f>
        <v>O</v>
      </c>
      <c r="AG169" s="20" t="str">
        <f>CHAR(AD169+CODE("0"))</f>
        <v>3</v>
      </c>
      <c r="AH169" s="21" t="str">
        <f>CHAR(AE169+CODE("a"))</f>
        <v>g</v>
      </c>
      <c r="AI169" s="22">
        <f>180+Q169</f>
        <v>243.66666666666666</v>
      </c>
      <c r="AJ169" s="16">
        <f t="shared" si="64"/>
        <v>12</v>
      </c>
      <c r="AK169" s="17">
        <f t="shared" si="59"/>
        <v>1.5</v>
      </c>
      <c r="AL169" s="18">
        <f t="shared" si="60"/>
        <v>19</v>
      </c>
      <c r="AM169" s="19" t="str">
        <f>CHAR(AJ169+CODE("A"))</f>
        <v>M</v>
      </c>
      <c r="AN169" s="20" t="str">
        <f>CHAR(AK169+CODE("0"))</f>
        <v>1</v>
      </c>
      <c r="AO169" s="21" t="str">
        <f>CHAR(AL169+CODE("a"))</f>
        <v>t</v>
      </c>
    </row>
    <row r="170" spans="1:41" ht="18" thickBot="1" thickTop="1">
      <c r="A170" s="34" t="s">
        <v>306</v>
      </c>
      <c r="B170" s="57" t="s">
        <v>307</v>
      </c>
      <c r="C170" s="60" t="str">
        <f t="shared" si="0"/>
        <v>KO50ij</v>
      </c>
      <c r="D170" s="42">
        <f t="shared" si="1"/>
        <v>37.706176116134685</v>
      </c>
      <c r="E170" s="43">
        <f t="shared" si="50"/>
        <v>217.70617611613469</v>
      </c>
      <c r="F170" s="46">
        <f t="shared" si="3"/>
        <v>8043.140928484158</v>
      </c>
      <c r="G170" s="47">
        <f t="shared" si="51"/>
        <v>4997.776068065066</v>
      </c>
      <c r="H170" s="31">
        <v>50</v>
      </c>
      <c r="I170" s="32">
        <v>25</v>
      </c>
      <c r="J170" s="32">
        <v>0</v>
      </c>
      <c r="K170" s="33" t="s">
        <v>5</v>
      </c>
      <c r="L170" s="31">
        <v>30</v>
      </c>
      <c r="M170" s="32">
        <v>43</v>
      </c>
      <c r="N170" s="32">
        <v>0</v>
      </c>
      <c r="O170" s="33" t="s">
        <v>12</v>
      </c>
      <c r="P170" s="7">
        <f>(H170+(I170/60)+(J170/3600))*IF(K170="N",1,-1)</f>
        <v>50.416666666666664</v>
      </c>
      <c r="Q170" s="8">
        <f>((L170)+(M170/60)+(N170/3600))*IF(O170="E",1,-1)</f>
        <v>30.716666666666665</v>
      </c>
      <c r="R170" s="9">
        <f t="shared" si="65"/>
        <v>0.8799368312138077</v>
      </c>
      <c r="S170" s="10">
        <f t="shared" si="65"/>
        <v>0.5361069685709249</v>
      </c>
      <c r="T170" s="25">
        <f t="shared" si="52"/>
        <v>0.3034726065342519</v>
      </c>
      <c r="U170" s="25">
        <f t="shared" si="61"/>
        <v>1.2624612978314484</v>
      </c>
      <c r="V170" s="26">
        <f t="shared" si="53"/>
        <v>8043.140928484158</v>
      </c>
      <c r="W170" s="27">
        <f t="shared" si="54"/>
        <v>4997.776068065066</v>
      </c>
      <c r="X170" s="28">
        <f>(SIN(R170)-SIN($R$5)*T170)/(COS($R$5)*SIN(U170))</f>
        <v>0.7911576096931887</v>
      </c>
      <c r="Y170" s="25">
        <f t="shared" si="62"/>
        <v>0.7911576096931887</v>
      </c>
      <c r="Z170" s="29">
        <f t="shared" si="55"/>
        <v>37.706176116134685</v>
      </c>
      <c r="AA170" s="30">
        <f t="shared" si="56"/>
        <v>37.706176116134685</v>
      </c>
      <c r="AB170" s="15">
        <f>90+P170</f>
        <v>140.41666666666666</v>
      </c>
      <c r="AC170" s="16">
        <f t="shared" si="63"/>
        <v>14</v>
      </c>
      <c r="AD170" s="17">
        <f t="shared" si="57"/>
        <v>0</v>
      </c>
      <c r="AE170" s="18">
        <f t="shared" si="58"/>
        <v>9</v>
      </c>
      <c r="AF170" s="19" t="str">
        <f>CHAR(AC170+CODE("A"))</f>
        <v>O</v>
      </c>
      <c r="AG170" s="20" t="str">
        <f>CHAR(AD170+CODE("0"))</f>
        <v>0</v>
      </c>
      <c r="AH170" s="21" t="str">
        <f>CHAR(AE170+CODE("a"))</f>
        <v>j</v>
      </c>
      <c r="AI170" s="22">
        <f>180+Q170</f>
        <v>210.71666666666667</v>
      </c>
      <c r="AJ170" s="16">
        <f t="shared" si="64"/>
        <v>10</v>
      </c>
      <c r="AK170" s="17">
        <f t="shared" si="59"/>
        <v>5</v>
      </c>
      <c r="AL170" s="18">
        <f t="shared" si="60"/>
        <v>8</v>
      </c>
      <c r="AM170" s="19" t="str">
        <f>CHAR(AJ170+CODE("A"))</f>
        <v>K</v>
      </c>
      <c r="AN170" s="20" t="str">
        <f>CHAR(AK170+CODE("0"))</f>
        <v>5</v>
      </c>
      <c r="AO170" s="21" t="str">
        <f>CHAR(AL170+CODE("a"))</f>
        <v>i</v>
      </c>
    </row>
    <row r="171" spans="1:41" ht="18" thickBot="1" thickTop="1">
      <c r="A171" s="34" t="s">
        <v>308</v>
      </c>
      <c r="B171" s="57" t="s">
        <v>309</v>
      </c>
      <c r="C171" s="60" t="str">
        <f t="shared" si="0"/>
        <v>RJ57od</v>
      </c>
      <c r="D171" s="42">
        <f t="shared" si="1"/>
        <v>285.6937601919734</v>
      </c>
      <c r="E171" s="43">
        <f t="shared" si="50"/>
        <v>105.69376019197341</v>
      </c>
      <c r="F171" s="46">
        <f t="shared" si="3"/>
        <v>10794.770892164486</v>
      </c>
      <c r="G171" s="47">
        <f t="shared" si="51"/>
        <v>6707.559659193073</v>
      </c>
      <c r="H171" s="31">
        <v>7</v>
      </c>
      <c r="I171" s="32">
        <v>9</v>
      </c>
      <c r="J171" s="32">
        <v>0</v>
      </c>
      <c r="K171" s="33" t="s">
        <v>5</v>
      </c>
      <c r="L171" s="31">
        <v>171</v>
      </c>
      <c r="M171" s="32">
        <v>12</v>
      </c>
      <c r="N171" s="32">
        <v>0</v>
      </c>
      <c r="O171" s="33" t="s">
        <v>12</v>
      </c>
      <c r="P171" s="7">
        <f t="shared" si="5"/>
        <v>7.15</v>
      </c>
      <c r="Q171" s="8">
        <f t="shared" si="6"/>
        <v>171.2</v>
      </c>
      <c r="R171" s="9">
        <f t="shared" si="65"/>
        <v>0.12479104151759457</v>
      </c>
      <c r="S171" s="10">
        <f t="shared" si="65"/>
        <v>2.988003679414292</v>
      </c>
      <c r="T171" s="25">
        <f t="shared" si="52"/>
        <v>-0.12325000420880249</v>
      </c>
      <c r="U171" s="25">
        <f t="shared" si="61"/>
        <v>1.6943605230206382</v>
      </c>
      <c r="V171" s="26">
        <f t="shared" si="53"/>
        <v>10794.770892164486</v>
      </c>
      <c r="W171" s="27">
        <f t="shared" si="54"/>
        <v>6707.559659193073</v>
      </c>
      <c r="X171" s="28">
        <f t="shared" si="11"/>
        <v>0.2704956022392296</v>
      </c>
      <c r="Y171" s="25">
        <f t="shared" si="62"/>
        <v>0.2704956022392296</v>
      </c>
      <c r="Z171" s="29">
        <f t="shared" si="55"/>
        <v>74.30623980802656</v>
      </c>
      <c r="AA171" s="30">
        <f t="shared" si="56"/>
        <v>285.6937601919734</v>
      </c>
      <c r="AB171" s="15">
        <f t="shared" si="14"/>
        <v>97.15</v>
      </c>
      <c r="AC171" s="16">
        <f t="shared" si="63"/>
        <v>9</v>
      </c>
      <c r="AD171" s="17">
        <f t="shared" si="57"/>
        <v>7</v>
      </c>
      <c r="AE171" s="18">
        <f t="shared" si="58"/>
        <v>3</v>
      </c>
      <c r="AF171" s="19" t="str">
        <f t="shared" si="17"/>
        <v>J</v>
      </c>
      <c r="AG171" s="20" t="str">
        <f t="shared" si="18"/>
        <v>7</v>
      </c>
      <c r="AH171" s="21" t="str">
        <f t="shared" si="19"/>
        <v>d</v>
      </c>
      <c r="AI171" s="22">
        <f t="shared" si="20"/>
        <v>351.2</v>
      </c>
      <c r="AJ171" s="16">
        <f t="shared" si="64"/>
        <v>17</v>
      </c>
      <c r="AK171" s="17">
        <f t="shared" si="59"/>
        <v>5.5</v>
      </c>
      <c r="AL171" s="18">
        <f t="shared" si="60"/>
        <v>14</v>
      </c>
      <c r="AM171" s="19" t="str">
        <f t="shared" si="23"/>
        <v>R</v>
      </c>
      <c r="AN171" s="20" t="str">
        <f t="shared" si="24"/>
        <v>5</v>
      </c>
      <c r="AO171" s="21" t="str">
        <f t="shared" si="25"/>
        <v>o</v>
      </c>
    </row>
    <row r="172" spans="1:41" ht="18" thickBot="1" thickTop="1">
      <c r="A172" s="34" t="s">
        <v>310</v>
      </c>
      <c r="B172" s="57" t="s">
        <v>311</v>
      </c>
      <c r="C172" s="60" t="str">
        <f t="shared" si="0"/>
        <v>FN84ep</v>
      </c>
      <c r="D172" s="42">
        <f t="shared" si="1"/>
        <v>67.19358617447467</v>
      </c>
      <c r="E172" s="43">
        <f t="shared" si="50"/>
        <v>247.19358617447466</v>
      </c>
      <c r="F172" s="46">
        <f t="shared" si="3"/>
        <v>1665.0071207111991</v>
      </c>
      <c r="G172" s="47">
        <f t="shared" si="51"/>
        <v>1034.5874596799617</v>
      </c>
      <c r="H172" s="31">
        <v>44</v>
      </c>
      <c r="I172" s="32">
        <v>38</v>
      </c>
      <c r="J172" s="32">
        <v>0</v>
      </c>
      <c r="K172" s="33" t="s">
        <v>5</v>
      </c>
      <c r="L172" s="31">
        <v>63</v>
      </c>
      <c r="M172" s="32">
        <v>35</v>
      </c>
      <c r="N172" s="32">
        <v>0</v>
      </c>
      <c r="O172" s="33" t="s">
        <v>7</v>
      </c>
      <c r="P172" s="7">
        <f t="shared" si="5"/>
        <v>44.63333333333333</v>
      </c>
      <c r="Q172" s="8">
        <f t="shared" si="6"/>
        <v>-63.583333333333336</v>
      </c>
      <c r="R172" s="9">
        <f t="shared" si="65"/>
        <v>0.7789986228068024</v>
      </c>
      <c r="S172" s="10">
        <f t="shared" si="65"/>
        <v>-1.109738516059728</v>
      </c>
      <c r="T172" s="25">
        <f t="shared" si="52"/>
        <v>0.9660442179053248</v>
      </c>
      <c r="U172" s="25">
        <f t="shared" si="61"/>
        <v>0.26134156658471186</v>
      </c>
      <c r="V172" s="26">
        <f t="shared" si="53"/>
        <v>1665.0071207111991</v>
      </c>
      <c r="W172" s="27">
        <f t="shared" si="54"/>
        <v>1034.5874596799617</v>
      </c>
      <c r="X172" s="28">
        <f t="shared" si="11"/>
        <v>0.3876187795727207</v>
      </c>
      <c r="Y172" s="25">
        <f t="shared" si="62"/>
        <v>0.3876187795727207</v>
      </c>
      <c r="Z172" s="29">
        <f t="shared" si="55"/>
        <v>67.19358617447467</v>
      </c>
      <c r="AA172" s="30">
        <f t="shared" si="56"/>
        <v>67.19358617447467</v>
      </c>
      <c r="AB172" s="15">
        <f t="shared" si="14"/>
        <v>134.63333333333333</v>
      </c>
      <c r="AC172" s="16">
        <f t="shared" si="63"/>
        <v>13</v>
      </c>
      <c r="AD172" s="17">
        <f t="shared" si="57"/>
        <v>4</v>
      </c>
      <c r="AE172" s="18">
        <f t="shared" si="58"/>
        <v>15</v>
      </c>
      <c r="AF172" s="19" t="str">
        <f t="shared" si="17"/>
        <v>N</v>
      </c>
      <c r="AG172" s="20" t="str">
        <f t="shared" si="18"/>
        <v>4</v>
      </c>
      <c r="AH172" s="21" t="str">
        <f t="shared" si="19"/>
        <v>p</v>
      </c>
      <c r="AI172" s="22">
        <f t="shared" si="20"/>
        <v>116.41666666666666</v>
      </c>
      <c r="AJ172" s="16">
        <f t="shared" si="64"/>
        <v>5</v>
      </c>
      <c r="AK172" s="17">
        <f t="shared" si="59"/>
        <v>8</v>
      </c>
      <c r="AL172" s="18">
        <f t="shared" si="60"/>
        <v>4</v>
      </c>
      <c r="AM172" s="19" t="str">
        <f t="shared" si="23"/>
        <v>F</v>
      </c>
      <c r="AN172" s="20" t="str">
        <f t="shared" si="24"/>
        <v>8</v>
      </c>
      <c r="AO172" s="21" t="str">
        <f t="shared" si="25"/>
        <v>e</v>
      </c>
    </row>
    <row r="173" spans="1:41" ht="18" thickBot="1" thickTop="1">
      <c r="A173" s="34" t="s">
        <v>312</v>
      </c>
      <c r="B173" s="57" t="s">
        <v>313</v>
      </c>
      <c r="C173" s="60" t="str">
        <f t="shared" si="0"/>
        <v>FN35fm</v>
      </c>
      <c r="D173" s="42">
        <f t="shared" si="1"/>
        <v>50.7881104339056</v>
      </c>
      <c r="E173" s="43">
        <f t="shared" si="50"/>
        <v>230.78811043390562</v>
      </c>
      <c r="F173" s="46">
        <f t="shared" si="3"/>
        <v>960.2259778823726</v>
      </c>
      <c r="G173" s="47">
        <f t="shared" si="51"/>
        <v>596.6567606940259</v>
      </c>
      <c r="H173" s="31">
        <v>45</v>
      </c>
      <c r="I173" s="32">
        <v>30</v>
      </c>
      <c r="J173" s="32">
        <v>0</v>
      </c>
      <c r="K173" s="33" t="s">
        <v>5</v>
      </c>
      <c r="L173" s="31">
        <v>73</v>
      </c>
      <c r="M173" s="32">
        <v>35</v>
      </c>
      <c r="N173" s="32">
        <v>0</v>
      </c>
      <c r="O173" s="33" t="s">
        <v>7</v>
      </c>
      <c r="P173" s="7">
        <f t="shared" si="5"/>
        <v>45.5</v>
      </c>
      <c r="Q173" s="8">
        <f t="shared" si="6"/>
        <v>-73.58333333333333</v>
      </c>
      <c r="R173" s="9">
        <f t="shared" si="65"/>
        <v>0.7941248096574199</v>
      </c>
      <c r="S173" s="10">
        <f t="shared" si="65"/>
        <v>-1.2842714412591607</v>
      </c>
      <c r="T173" s="25">
        <f t="shared" si="52"/>
        <v>0.9886634887934149</v>
      </c>
      <c r="U173" s="25">
        <f t="shared" si="61"/>
        <v>0.15071825111950599</v>
      </c>
      <c r="V173" s="26">
        <f t="shared" si="53"/>
        <v>960.2259778823726</v>
      </c>
      <c r="W173" s="27">
        <f t="shared" si="54"/>
        <v>596.6567606940259</v>
      </c>
      <c r="X173" s="28">
        <f t="shared" si="11"/>
        <v>0.6321900993945533</v>
      </c>
      <c r="Y173" s="25">
        <f t="shared" si="62"/>
        <v>0.6321900993945533</v>
      </c>
      <c r="Z173" s="29">
        <f t="shared" si="55"/>
        <v>50.7881104339056</v>
      </c>
      <c r="AA173" s="30">
        <f t="shared" si="56"/>
        <v>50.7881104339056</v>
      </c>
      <c r="AB173" s="15">
        <f t="shared" si="14"/>
        <v>135.5</v>
      </c>
      <c r="AC173" s="16">
        <f t="shared" si="63"/>
        <v>13</v>
      </c>
      <c r="AD173" s="17">
        <f t="shared" si="57"/>
        <v>5</v>
      </c>
      <c r="AE173" s="18">
        <f t="shared" si="58"/>
        <v>12</v>
      </c>
      <c r="AF173" s="19" t="str">
        <f t="shared" si="17"/>
        <v>N</v>
      </c>
      <c r="AG173" s="20" t="str">
        <f t="shared" si="18"/>
        <v>5</v>
      </c>
      <c r="AH173" s="21" t="str">
        <f t="shared" si="19"/>
        <v>m</v>
      </c>
      <c r="AI173" s="22">
        <f t="shared" si="20"/>
        <v>106.41666666666667</v>
      </c>
      <c r="AJ173" s="16">
        <f t="shared" si="64"/>
        <v>5</v>
      </c>
      <c r="AK173" s="17">
        <f t="shared" si="59"/>
        <v>3</v>
      </c>
      <c r="AL173" s="18">
        <f t="shared" si="60"/>
        <v>5</v>
      </c>
      <c r="AM173" s="19" t="str">
        <f t="shared" si="23"/>
        <v>F</v>
      </c>
      <c r="AN173" s="20" t="str">
        <f t="shared" si="24"/>
        <v>3</v>
      </c>
      <c r="AO173" s="21" t="str">
        <f t="shared" si="25"/>
        <v>f</v>
      </c>
    </row>
    <row r="174" spans="1:41" ht="18" thickBot="1" thickTop="1">
      <c r="A174" s="34" t="s">
        <v>314</v>
      </c>
      <c r="B174" s="57" t="s">
        <v>315</v>
      </c>
      <c r="C174" s="60" t="str">
        <f t="shared" si="0"/>
        <v>FN03hp</v>
      </c>
      <c r="D174" s="42">
        <f t="shared" si="1"/>
        <v>39.25378315765625</v>
      </c>
      <c r="E174" s="43">
        <f t="shared" si="50"/>
        <v>219.25378315765624</v>
      </c>
      <c r="F174" s="46">
        <f t="shared" si="3"/>
        <v>475.20849230664373</v>
      </c>
      <c r="G174" s="47">
        <f t="shared" si="51"/>
        <v>295.28086742588323</v>
      </c>
      <c r="H174" s="31">
        <v>43</v>
      </c>
      <c r="I174" s="32">
        <v>40</v>
      </c>
      <c r="J174" s="32">
        <v>0</v>
      </c>
      <c r="K174" s="33" t="s">
        <v>5</v>
      </c>
      <c r="L174" s="31">
        <v>79</v>
      </c>
      <c r="M174" s="32">
        <v>24</v>
      </c>
      <c r="N174" s="32">
        <v>0</v>
      </c>
      <c r="O174" s="33" t="s">
        <v>7</v>
      </c>
      <c r="P174" s="7">
        <f t="shared" si="5"/>
        <v>43.666666666666664</v>
      </c>
      <c r="Q174" s="8">
        <f t="shared" si="6"/>
        <v>-79.4</v>
      </c>
      <c r="R174" s="9">
        <f t="shared" si="65"/>
        <v>0.7621271067041905</v>
      </c>
      <c r="S174" s="10">
        <f t="shared" si="65"/>
        <v>-1.3857914260834978</v>
      </c>
      <c r="T174" s="25">
        <f t="shared" si="52"/>
        <v>0.9972195069166849</v>
      </c>
      <c r="U174" s="25">
        <f t="shared" si="61"/>
        <v>0.07458930973263911</v>
      </c>
      <c r="V174" s="26">
        <f t="shared" si="53"/>
        <v>475.20849230664373</v>
      </c>
      <c r="W174" s="27">
        <f t="shared" si="54"/>
        <v>295.28086742588323</v>
      </c>
      <c r="X174" s="28">
        <f t="shared" si="11"/>
        <v>0.7743508657741363</v>
      </c>
      <c r="Y174" s="25">
        <f t="shared" si="62"/>
        <v>0.7743508657741363</v>
      </c>
      <c r="Z174" s="29">
        <f t="shared" si="55"/>
        <v>39.25378315765625</v>
      </c>
      <c r="AA174" s="30">
        <f t="shared" si="56"/>
        <v>39.25378315765625</v>
      </c>
      <c r="AB174" s="15">
        <f t="shared" si="14"/>
        <v>133.66666666666666</v>
      </c>
      <c r="AC174" s="16">
        <f t="shared" si="63"/>
        <v>13</v>
      </c>
      <c r="AD174" s="17">
        <f t="shared" si="57"/>
        <v>3</v>
      </c>
      <c r="AE174" s="18">
        <f t="shared" si="58"/>
        <v>15</v>
      </c>
      <c r="AF174" s="19" t="str">
        <f t="shared" si="17"/>
        <v>N</v>
      </c>
      <c r="AG174" s="20" t="str">
        <f t="shared" si="18"/>
        <v>3</v>
      </c>
      <c r="AH174" s="21" t="str">
        <f t="shared" si="19"/>
        <v>p</v>
      </c>
      <c r="AI174" s="22">
        <f t="shared" si="20"/>
        <v>100.6</v>
      </c>
      <c r="AJ174" s="16">
        <f t="shared" si="64"/>
        <v>5</v>
      </c>
      <c r="AK174" s="17">
        <f t="shared" si="59"/>
        <v>0</v>
      </c>
      <c r="AL174" s="18">
        <f t="shared" si="60"/>
        <v>7</v>
      </c>
      <c r="AM174" s="19" t="str">
        <f t="shared" si="23"/>
        <v>F</v>
      </c>
      <c r="AN174" s="20" t="str">
        <f t="shared" si="24"/>
        <v>0</v>
      </c>
      <c r="AO174" s="21" t="str">
        <f t="shared" si="25"/>
        <v>h</v>
      </c>
    </row>
    <row r="175" spans="1:41" ht="18" thickBot="1" thickTop="1">
      <c r="A175" s="34" t="s">
        <v>316</v>
      </c>
      <c r="B175" s="57" t="s">
        <v>317</v>
      </c>
      <c r="C175" s="60" t="str">
        <f t="shared" si="0"/>
        <v>DO33gn</v>
      </c>
      <c r="D175" s="42">
        <f t="shared" si="1"/>
        <v>313.0568302763953</v>
      </c>
      <c r="E175" s="43">
        <f t="shared" si="50"/>
        <v>133.05683027639532</v>
      </c>
      <c r="F175" s="46">
        <f t="shared" si="3"/>
        <v>2694.4749374902</v>
      </c>
      <c r="G175" s="47">
        <f t="shared" si="51"/>
        <v>1674.2691043618906</v>
      </c>
      <c r="H175" s="31">
        <v>53</v>
      </c>
      <c r="I175" s="32">
        <v>34</v>
      </c>
      <c r="J175" s="32">
        <v>0</v>
      </c>
      <c r="K175" s="33" t="s">
        <v>5</v>
      </c>
      <c r="L175" s="31">
        <v>113</v>
      </c>
      <c r="M175" s="32">
        <v>28</v>
      </c>
      <c r="N175" s="32">
        <v>0</v>
      </c>
      <c r="O175" s="33" t="s">
        <v>7</v>
      </c>
      <c r="P175" s="7">
        <f t="shared" si="5"/>
        <v>53.56666666666667</v>
      </c>
      <c r="Q175" s="8">
        <f t="shared" si="6"/>
        <v>-113.46666666666667</v>
      </c>
      <c r="R175" s="9">
        <f t="shared" si="65"/>
        <v>0.9349147026516292</v>
      </c>
      <c r="S175" s="10">
        <f t="shared" si="65"/>
        <v>-1.9803669245962325</v>
      </c>
      <c r="T175" s="25">
        <f t="shared" si="52"/>
        <v>0.9118910635333235</v>
      </c>
      <c r="U175" s="25">
        <f t="shared" si="61"/>
        <v>0.42292810194478103</v>
      </c>
      <c r="V175" s="26">
        <f t="shared" si="53"/>
        <v>2694.4749374902</v>
      </c>
      <c r="W175" s="27">
        <f t="shared" si="54"/>
        <v>1674.2691043618906</v>
      </c>
      <c r="X175" s="28">
        <f t="shared" si="11"/>
        <v>0.6827234362358955</v>
      </c>
      <c r="Y175" s="25">
        <f t="shared" si="62"/>
        <v>0.6827234362358955</v>
      </c>
      <c r="Z175" s="29">
        <f t="shared" si="55"/>
        <v>46.94316972360467</v>
      </c>
      <c r="AA175" s="30">
        <f t="shared" si="56"/>
        <v>313.0568302763953</v>
      </c>
      <c r="AB175" s="15">
        <f t="shared" si="14"/>
        <v>143.56666666666666</v>
      </c>
      <c r="AC175" s="16">
        <f t="shared" si="63"/>
        <v>14</v>
      </c>
      <c r="AD175" s="17">
        <f t="shared" si="57"/>
        <v>3</v>
      </c>
      <c r="AE175" s="18">
        <f t="shared" si="58"/>
        <v>13</v>
      </c>
      <c r="AF175" s="19" t="str">
        <f t="shared" si="17"/>
        <v>O</v>
      </c>
      <c r="AG175" s="20" t="str">
        <f t="shared" si="18"/>
        <v>3</v>
      </c>
      <c r="AH175" s="21" t="str">
        <f t="shared" si="19"/>
        <v>n</v>
      </c>
      <c r="AI175" s="22">
        <f t="shared" si="20"/>
        <v>66.53333333333333</v>
      </c>
      <c r="AJ175" s="16">
        <f t="shared" si="64"/>
        <v>3</v>
      </c>
      <c r="AK175" s="17">
        <f t="shared" si="59"/>
        <v>3</v>
      </c>
      <c r="AL175" s="18">
        <f t="shared" si="60"/>
        <v>6</v>
      </c>
      <c r="AM175" s="19" t="str">
        <f t="shared" si="23"/>
        <v>D</v>
      </c>
      <c r="AN175" s="20" t="str">
        <f t="shared" si="24"/>
        <v>3</v>
      </c>
      <c r="AO175" s="21" t="str">
        <f t="shared" si="25"/>
        <v>g</v>
      </c>
    </row>
    <row r="176" spans="1:41" ht="18" thickBot="1" thickTop="1">
      <c r="A176" s="34" t="s">
        <v>318</v>
      </c>
      <c r="B176" s="57" t="s">
        <v>319</v>
      </c>
      <c r="C176" s="60" t="str">
        <f t="shared" si="0"/>
        <v>CN89kf</v>
      </c>
      <c r="D176" s="42">
        <f t="shared" si="1"/>
        <v>300.98132142887357</v>
      </c>
      <c r="E176" s="43">
        <f t="shared" si="50"/>
        <v>120.98132142887357</v>
      </c>
      <c r="F176" s="46">
        <f t="shared" si="3"/>
        <v>3257.813127690816</v>
      </c>
      <c r="G176" s="47">
        <f t="shared" si="51"/>
        <v>2024.3112272396672</v>
      </c>
      <c r="H176" s="31">
        <v>49</v>
      </c>
      <c r="I176" s="32">
        <v>13</v>
      </c>
      <c r="J176" s="32">
        <v>0</v>
      </c>
      <c r="K176" s="33" t="s">
        <v>5</v>
      </c>
      <c r="L176" s="31">
        <v>123</v>
      </c>
      <c r="M176" s="32">
        <v>6</v>
      </c>
      <c r="N176" s="32">
        <v>0</v>
      </c>
      <c r="O176" s="33" t="s">
        <v>7</v>
      </c>
      <c r="P176" s="7">
        <f t="shared" si="5"/>
        <v>49.21666666666667</v>
      </c>
      <c r="Q176" s="8">
        <f t="shared" si="6"/>
        <v>-123.1</v>
      </c>
      <c r="R176" s="9">
        <f aca="true" t="shared" si="66" ref="R176:S195">RADIANS(P176)</f>
        <v>0.8589928801898759</v>
      </c>
      <c r="S176" s="10">
        <f t="shared" si="66"/>
        <v>-2.1485003092050197</v>
      </c>
      <c r="T176" s="25">
        <f t="shared" si="52"/>
        <v>0.8720844983253808</v>
      </c>
      <c r="U176" s="25">
        <f t="shared" si="61"/>
        <v>0.5113503575091534</v>
      </c>
      <c r="V176" s="26">
        <f t="shared" si="53"/>
        <v>3257.813127690816</v>
      </c>
      <c r="W176" s="27">
        <f t="shared" si="54"/>
        <v>2024.3112272396672</v>
      </c>
      <c r="X176" s="28">
        <f t="shared" si="11"/>
        <v>0.5147586088071967</v>
      </c>
      <c r="Y176" s="25">
        <f t="shared" si="62"/>
        <v>0.5147586088071967</v>
      </c>
      <c r="Z176" s="29">
        <f t="shared" si="55"/>
        <v>59.01867857112641</v>
      </c>
      <c r="AA176" s="30">
        <f t="shared" si="56"/>
        <v>300.98132142887357</v>
      </c>
      <c r="AB176" s="15">
        <f t="shared" si="14"/>
        <v>139.21666666666667</v>
      </c>
      <c r="AC176" s="16">
        <f t="shared" si="63"/>
        <v>13</v>
      </c>
      <c r="AD176" s="17">
        <f t="shared" si="57"/>
        <v>9</v>
      </c>
      <c r="AE176" s="18">
        <f t="shared" si="58"/>
        <v>5</v>
      </c>
      <c r="AF176" s="19" t="str">
        <f t="shared" si="17"/>
        <v>N</v>
      </c>
      <c r="AG176" s="20" t="str">
        <f t="shared" si="18"/>
        <v>9</v>
      </c>
      <c r="AH176" s="21" t="str">
        <f t="shared" si="19"/>
        <v>f</v>
      </c>
      <c r="AI176" s="22">
        <f t="shared" si="20"/>
        <v>56.900000000000006</v>
      </c>
      <c r="AJ176" s="16">
        <f t="shared" si="64"/>
        <v>2</v>
      </c>
      <c r="AK176" s="17">
        <f t="shared" si="59"/>
        <v>8</v>
      </c>
      <c r="AL176" s="18">
        <f t="shared" si="60"/>
        <v>10</v>
      </c>
      <c r="AM176" s="19" t="str">
        <f t="shared" si="23"/>
        <v>C</v>
      </c>
      <c r="AN176" s="20" t="str">
        <f t="shared" si="24"/>
        <v>8</v>
      </c>
      <c r="AO176" s="21" t="str">
        <f t="shared" si="25"/>
        <v>k</v>
      </c>
    </row>
    <row r="177" spans="1:41" ht="18" thickBot="1" thickTop="1">
      <c r="A177" s="34" t="s">
        <v>320</v>
      </c>
      <c r="B177" s="57" t="s">
        <v>321</v>
      </c>
      <c r="C177" s="60" t="str">
        <f t="shared" si="0"/>
        <v>MD66pv</v>
      </c>
      <c r="D177" s="42">
        <f t="shared" si="1"/>
        <v>136.46855559261485</v>
      </c>
      <c r="E177" s="43">
        <f t="shared" si="50"/>
        <v>316.46855559261485</v>
      </c>
      <c r="F177" s="46">
        <f t="shared" si="3"/>
        <v>17751.402325169645</v>
      </c>
      <c r="G177" s="47">
        <f t="shared" si="51"/>
        <v>11030.210026675173</v>
      </c>
      <c r="H177" s="31">
        <v>53</v>
      </c>
      <c r="I177" s="32">
        <v>7</v>
      </c>
      <c r="J177" s="32">
        <v>0</v>
      </c>
      <c r="K177" s="33" t="s">
        <v>11</v>
      </c>
      <c r="L177" s="31">
        <v>73</v>
      </c>
      <c r="M177" s="32">
        <v>20</v>
      </c>
      <c r="N177" s="32">
        <v>0</v>
      </c>
      <c r="O177" s="33" t="s">
        <v>12</v>
      </c>
      <c r="P177" s="7">
        <f t="shared" si="5"/>
        <v>-53.11666666666667</v>
      </c>
      <c r="Q177" s="8">
        <f t="shared" si="6"/>
        <v>73.33333333333333</v>
      </c>
      <c r="R177" s="9">
        <f t="shared" si="66"/>
        <v>-0.9270607210176547</v>
      </c>
      <c r="S177" s="10">
        <f t="shared" si="66"/>
        <v>1.279908118129175</v>
      </c>
      <c r="T177" s="25">
        <f t="shared" si="52"/>
        <v>-0.9375384471741507</v>
      </c>
      <c r="U177" s="25">
        <f t="shared" si="61"/>
        <v>2.7862819534091425</v>
      </c>
      <c r="V177" s="26">
        <f t="shared" si="53"/>
        <v>17751.402325169645</v>
      </c>
      <c r="W177" s="27">
        <f t="shared" si="54"/>
        <v>11030.210026675173</v>
      </c>
      <c r="X177" s="28">
        <f t="shared" si="11"/>
        <v>-0.7249964869922478</v>
      </c>
      <c r="Y177" s="25">
        <f t="shared" si="62"/>
        <v>-0.7249964869922478</v>
      </c>
      <c r="Z177" s="29">
        <f t="shared" si="55"/>
        <v>136.46855559261485</v>
      </c>
      <c r="AA177" s="30">
        <f t="shared" si="56"/>
        <v>136.46855559261485</v>
      </c>
      <c r="AB177" s="15">
        <f t="shared" si="14"/>
        <v>36.88333333333333</v>
      </c>
      <c r="AC177" s="16">
        <f t="shared" si="63"/>
        <v>3</v>
      </c>
      <c r="AD177" s="17">
        <f t="shared" si="57"/>
        <v>6</v>
      </c>
      <c r="AE177" s="18">
        <f t="shared" si="58"/>
        <v>21</v>
      </c>
      <c r="AF177" s="19" t="str">
        <f t="shared" si="17"/>
        <v>D</v>
      </c>
      <c r="AG177" s="20" t="str">
        <f t="shared" si="18"/>
        <v>6</v>
      </c>
      <c r="AH177" s="21" t="str">
        <f t="shared" si="19"/>
        <v>v</v>
      </c>
      <c r="AI177" s="22">
        <f t="shared" si="20"/>
        <v>253.33333333333331</v>
      </c>
      <c r="AJ177" s="16">
        <f t="shared" si="64"/>
        <v>12</v>
      </c>
      <c r="AK177" s="17">
        <f t="shared" si="59"/>
        <v>6.5</v>
      </c>
      <c r="AL177" s="18">
        <f t="shared" si="60"/>
        <v>15</v>
      </c>
      <c r="AM177" s="19" t="str">
        <f t="shared" si="23"/>
        <v>M</v>
      </c>
      <c r="AN177" s="20" t="str">
        <f t="shared" si="24"/>
        <v>6</v>
      </c>
      <c r="AO177" s="21" t="str">
        <f t="shared" si="25"/>
        <v>p</v>
      </c>
    </row>
    <row r="178" spans="1:41" ht="18" thickBot="1" thickTop="1">
      <c r="A178" s="34" t="s">
        <v>322</v>
      </c>
      <c r="B178" s="57" t="s">
        <v>323</v>
      </c>
      <c r="C178" s="60" t="str">
        <f>IF(D178&lt;&gt;"",AM178&amp;AF178&amp;AN178&amp;AG178&amp;AO178&amp;AH178,"")</f>
        <v>QF56od</v>
      </c>
      <c r="D178" s="42">
        <f t="shared" si="1"/>
        <v>260.7040964307258</v>
      </c>
      <c r="E178" s="43">
        <f t="shared" si="50"/>
        <v>80.70409643072583</v>
      </c>
      <c r="F178" s="46">
        <f t="shared" si="3"/>
        <v>15219.763013154376</v>
      </c>
      <c r="G178" s="47">
        <f t="shared" si="51"/>
        <v>9457.122289053352</v>
      </c>
      <c r="H178" s="31">
        <v>33</v>
      </c>
      <c r="I178" s="32">
        <v>52</v>
      </c>
      <c r="J178" s="32">
        <v>0</v>
      </c>
      <c r="K178" s="33" t="s">
        <v>11</v>
      </c>
      <c r="L178" s="31">
        <v>151</v>
      </c>
      <c r="M178" s="32">
        <v>12</v>
      </c>
      <c r="N178" s="32">
        <v>0</v>
      </c>
      <c r="O178" s="33" t="s">
        <v>12</v>
      </c>
      <c r="P178" s="7">
        <f>(H178+(I178/60)+(J178/3600))*IF(K178="N",1,-1)</f>
        <v>-33.86666666666667</v>
      </c>
      <c r="Q178" s="8">
        <f>((L178)+(M178/60)+(N178/3600))*IF(O178="E",1,-1)</f>
        <v>151.2</v>
      </c>
      <c r="R178" s="9">
        <f t="shared" si="66"/>
        <v>-0.5910848400087463</v>
      </c>
      <c r="S178" s="10">
        <f t="shared" si="66"/>
        <v>2.638937829015426</v>
      </c>
      <c r="T178" s="25">
        <f t="shared" si="52"/>
        <v>-0.7298595048858476</v>
      </c>
      <c r="U178" s="25">
        <f t="shared" si="61"/>
        <v>2.3889127316205268</v>
      </c>
      <c r="V178" s="26">
        <f t="shared" si="53"/>
        <v>15219.763013154376</v>
      </c>
      <c r="W178" s="27">
        <f t="shared" si="54"/>
        <v>9457.122289053352</v>
      </c>
      <c r="X178" s="28">
        <f>(SIN(R178)-SIN($R$5)*T178)/(COS($R$5)*SIN(U178))</f>
        <v>-0.16153326425301798</v>
      </c>
      <c r="Y178" s="25">
        <f t="shared" si="62"/>
        <v>-0.16153326425301798</v>
      </c>
      <c r="Z178" s="29">
        <f t="shared" si="55"/>
        <v>99.29590356927417</v>
      </c>
      <c r="AA178" s="30">
        <f t="shared" si="56"/>
        <v>260.7040964307258</v>
      </c>
      <c r="AB178" s="15">
        <f>90+P178</f>
        <v>56.13333333333333</v>
      </c>
      <c r="AC178" s="16">
        <f t="shared" si="63"/>
        <v>5</v>
      </c>
      <c r="AD178" s="17">
        <f t="shared" si="57"/>
        <v>6</v>
      </c>
      <c r="AE178" s="18">
        <f t="shared" si="58"/>
        <v>3</v>
      </c>
      <c r="AF178" s="19" t="str">
        <f>CHAR(AC178+CODE("A"))</f>
        <v>F</v>
      </c>
      <c r="AG178" s="20" t="str">
        <f>CHAR(AD178+CODE("0"))</f>
        <v>6</v>
      </c>
      <c r="AH178" s="21" t="str">
        <f>CHAR(AE178+CODE("a"))</f>
        <v>d</v>
      </c>
      <c r="AI178" s="22">
        <f>180+Q178</f>
        <v>331.2</v>
      </c>
      <c r="AJ178" s="16">
        <f t="shared" si="64"/>
        <v>16</v>
      </c>
      <c r="AK178" s="17">
        <f t="shared" si="59"/>
        <v>5.5</v>
      </c>
      <c r="AL178" s="18">
        <f t="shared" si="60"/>
        <v>14</v>
      </c>
      <c r="AM178" s="19" t="str">
        <f>CHAR(AJ178+CODE("A"))</f>
        <v>Q</v>
      </c>
      <c r="AN178" s="20" t="str">
        <f>CHAR(AK178+CODE("0"))</f>
        <v>5</v>
      </c>
      <c r="AO178" s="21" t="str">
        <f>CHAR(AL178+CODE("a"))</f>
        <v>o</v>
      </c>
    </row>
    <row r="179" spans="1:41" ht="18" thickBot="1" thickTop="1">
      <c r="A179" s="34" t="s">
        <v>324</v>
      </c>
      <c r="B179" s="57" t="s">
        <v>325</v>
      </c>
      <c r="C179" s="60" t="str">
        <f t="shared" si="0"/>
        <v>QF22lf</v>
      </c>
      <c r="D179" s="42">
        <f t="shared" si="1"/>
        <v>258.0695071861141</v>
      </c>
      <c r="E179" s="43">
        <f t="shared" si="50"/>
        <v>78.0695071861141</v>
      </c>
      <c r="F179" s="46">
        <f t="shared" si="3"/>
        <v>15905.13544273076</v>
      </c>
      <c r="G179" s="47">
        <f t="shared" si="51"/>
        <v>9882.992972745826</v>
      </c>
      <c r="H179" s="31">
        <v>37</v>
      </c>
      <c r="I179" s="32">
        <v>47</v>
      </c>
      <c r="J179" s="32">
        <v>0</v>
      </c>
      <c r="K179" s="33" t="s">
        <v>11</v>
      </c>
      <c r="L179" s="31">
        <v>144</v>
      </c>
      <c r="M179" s="32">
        <v>58</v>
      </c>
      <c r="N179" s="32">
        <v>0</v>
      </c>
      <c r="O179" s="33" t="s">
        <v>12</v>
      </c>
      <c r="P179" s="7">
        <f>(H179+(I179/60)+(J179/3600))*IF(K179="N",1,-1)</f>
        <v>-37.78333333333333</v>
      </c>
      <c r="Q179" s="8">
        <f>((L179)+(M179/60)+(N179/3600))*IF(O179="E",1,-1)</f>
        <v>144.96666666666667</v>
      </c>
      <c r="R179" s="9">
        <f t="shared" si="66"/>
        <v>-0.6594435690451909</v>
      </c>
      <c r="S179" s="10">
        <f t="shared" si="66"/>
        <v>2.5301456389744463</v>
      </c>
      <c r="T179" s="25">
        <f t="shared" si="52"/>
        <v>-0.7990378260248299</v>
      </c>
      <c r="U179" s="25">
        <f t="shared" si="61"/>
        <v>2.4964896315697316</v>
      </c>
      <c r="V179" s="26">
        <f t="shared" si="53"/>
        <v>15905.13544273076</v>
      </c>
      <c r="W179" s="27">
        <f t="shared" si="54"/>
        <v>9882.992972745826</v>
      </c>
      <c r="X179" s="28">
        <f>(SIN(R179)-SIN($R$5)*T179)/(COS($R$5)*SIN(U179))</f>
        <v>-0.20672491865210343</v>
      </c>
      <c r="Y179" s="25">
        <f t="shared" si="62"/>
        <v>-0.20672491865210343</v>
      </c>
      <c r="Z179" s="29">
        <f t="shared" si="55"/>
        <v>101.9304928138859</v>
      </c>
      <c r="AA179" s="30">
        <f t="shared" si="56"/>
        <v>258.0695071861141</v>
      </c>
      <c r="AB179" s="15">
        <f>90+P179</f>
        <v>52.21666666666667</v>
      </c>
      <c r="AC179" s="16">
        <f t="shared" si="63"/>
        <v>5</v>
      </c>
      <c r="AD179" s="17">
        <f t="shared" si="57"/>
        <v>2</v>
      </c>
      <c r="AE179" s="18">
        <f t="shared" si="58"/>
        <v>5</v>
      </c>
      <c r="AF179" s="19" t="str">
        <f>CHAR(AC179+CODE("A"))</f>
        <v>F</v>
      </c>
      <c r="AG179" s="20" t="str">
        <f>CHAR(AD179+CODE("0"))</f>
        <v>2</v>
      </c>
      <c r="AH179" s="21" t="str">
        <f>CHAR(AE179+CODE("a"))</f>
        <v>f</v>
      </c>
      <c r="AI179" s="22">
        <f>180+Q179</f>
        <v>324.9666666666667</v>
      </c>
      <c r="AJ179" s="16">
        <f t="shared" si="64"/>
        <v>16</v>
      </c>
      <c r="AK179" s="17">
        <f t="shared" si="59"/>
        <v>2</v>
      </c>
      <c r="AL179" s="18">
        <f t="shared" si="60"/>
        <v>11</v>
      </c>
      <c r="AM179" s="19" t="str">
        <f>CHAR(AJ179+CODE("A"))</f>
        <v>Q</v>
      </c>
      <c r="AN179" s="20" t="str">
        <f>CHAR(AK179+CODE("0"))</f>
        <v>2</v>
      </c>
      <c r="AO179" s="21" t="str">
        <f>CHAR(AL179+CODE("a"))</f>
        <v>l</v>
      </c>
    </row>
    <row r="180" spans="1:41" ht="18" thickBot="1" thickTop="1">
      <c r="A180" s="34" t="s">
        <v>326</v>
      </c>
      <c r="B180" s="57" t="s">
        <v>327</v>
      </c>
      <c r="C180" s="60" t="str">
        <f t="shared" si="0"/>
        <v>QG62nm</v>
      </c>
      <c r="D180" s="42">
        <f t="shared" si="1"/>
        <v>267.51729391267406</v>
      </c>
      <c r="E180" s="43">
        <f t="shared" si="50"/>
        <v>87.51729391267406</v>
      </c>
      <c r="F180" s="46">
        <f t="shared" si="3"/>
        <v>14721.724214074551</v>
      </c>
      <c r="G180" s="47">
        <f t="shared" si="51"/>
        <v>9147.655326688673</v>
      </c>
      <c r="H180" s="31">
        <v>27</v>
      </c>
      <c r="I180" s="32">
        <v>29</v>
      </c>
      <c r="J180" s="32">
        <v>0</v>
      </c>
      <c r="K180" s="33" t="s">
        <v>11</v>
      </c>
      <c r="L180" s="31">
        <v>153</v>
      </c>
      <c r="M180" s="32">
        <v>8</v>
      </c>
      <c r="N180" s="32">
        <v>0</v>
      </c>
      <c r="O180" s="33" t="s">
        <v>12</v>
      </c>
      <c r="P180" s="7">
        <f>(H180+(I180/60)+(J180/3600))*IF(K180="N",1,-1)</f>
        <v>-27.483333333333334</v>
      </c>
      <c r="Q180" s="8">
        <f>((L180)+(M180/60)+(N180/3600))*IF(O180="E",1,-1)</f>
        <v>153.13333333333333</v>
      </c>
      <c r="R180" s="9">
        <f t="shared" si="66"/>
        <v>-0.47967465608977494</v>
      </c>
      <c r="S180" s="10">
        <f t="shared" si="66"/>
        <v>2.6726808612206496</v>
      </c>
      <c r="T180" s="25">
        <f t="shared" si="52"/>
        <v>-0.6742462772111958</v>
      </c>
      <c r="U180" s="25">
        <f t="shared" si="61"/>
        <v>2.3107399488423406</v>
      </c>
      <c r="V180" s="26">
        <f t="shared" si="53"/>
        <v>14721.724214074551</v>
      </c>
      <c r="W180" s="27">
        <f t="shared" si="54"/>
        <v>9147.655326688673</v>
      </c>
      <c r="X180" s="28">
        <f>(SIN(R180)-SIN($R$5)*T180)/(COS($R$5)*SIN(U180))</f>
        <v>-0.04331783694695349</v>
      </c>
      <c r="Y180" s="25">
        <f t="shared" si="62"/>
        <v>-0.04331783694695349</v>
      </c>
      <c r="Z180" s="29">
        <f t="shared" si="55"/>
        <v>92.48270608732595</v>
      </c>
      <c r="AA180" s="30">
        <f t="shared" si="56"/>
        <v>267.51729391267406</v>
      </c>
      <c r="AB180" s="15">
        <f>90+P180</f>
        <v>62.516666666666666</v>
      </c>
      <c r="AC180" s="16">
        <f t="shared" si="63"/>
        <v>6</v>
      </c>
      <c r="AD180" s="17">
        <f t="shared" si="57"/>
        <v>2</v>
      </c>
      <c r="AE180" s="18">
        <f t="shared" si="58"/>
        <v>12</v>
      </c>
      <c r="AF180" s="19" t="str">
        <f>CHAR(AC180+CODE("A"))</f>
        <v>G</v>
      </c>
      <c r="AG180" s="20" t="str">
        <f>CHAR(AD180+CODE("0"))</f>
        <v>2</v>
      </c>
      <c r="AH180" s="21" t="str">
        <f>CHAR(AE180+CODE("a"))</f>
        <v>m</v>
      </c>
      <c r="AI180" s="22">
        <f>180+Q180</f>
        <v>333.1333333333333</v>
      </c>
      <c r="AJ180" s="16">
        <f t="shared" si="64"/>
        <v>16</v>
      </c>
      <c r="AK180" s="17">
        <f t="shared" si="59"/>
        <v>6.5</v>
      </c>
      <c r="AL180" s="18">
        <f t="shared" si="60"/>
        <v>13</v>
      </c>
      <c r="AM180" s="19" t="str">
        <f>CHAR(AJ180+CODE("A"))</f>
        <v>Q</v>
      </c>
      <c r="AN180" s="20" t="str">
        <f>CHAR(AK180+CODE("0"))</f>
        <v>6</v>
      </c>
      <c r="AO180" s="21" t="str">
        <f>CHAR(AL180+CODE("a"))</f>
        <v>n</v>
      </c>
    </row>
    <row r="181" spans="1:41" ht="18" thickBot="1" thickTop="1">
      <c r="A181" s="34" t="s">
        <v>328</v>
      </c>
      <c r="B181" s="57" t="s">
        <v>329</v>
      </c>
      <c r="C181" s="60" t="str">
        <f t="shared" si="0"/>
        <v>OF78wb</v>
      </c>
      <c r="D181" s="42">
        <f t="shared" si="1"/>
        <v>292.99130224503165</v>
      </c>
      <c r="E181" s="43">
        <f t="shared" si="50"/>
        <v>112.99130224503165</v>
      </c>
      <c r="F181" s="46">
        <f t="shared" si="3"/>
        <v>18072.89594594628</v>
      </c>
      <c r="G181" s="47">
        <f t="shared" si="51"/>
        <v>11229.976901113847</v>
      </c>
      <c r="H181" s="31">
        <v>31</v>
      </c>
      <c r="I181" s="32">
        <v>57</v>
      </c>
      <c r="J181" s="32">
        <v>0</v>
      </c>
      <c r="K181" s="33" t="s">
        <v>11</v>
      </c>
      <c r="L181" s="31">
        <v>115</v>
      </c>
      <c r="M181" s="32">
        <v>52</v>
      </c>
      <c r="N181" s="32">
        <v>0</v>
      </c>
      <c r="O181" s="33" t="s">
        <v>12</v>
      </c>
      <c r="P181" s="7">
        <f t="shared" si="5"/>
        <v>-31.95</v>
      </c>
      <c r="Q181" s="8">
        <f t="shared" si="6"/>
        <v>115.86666666666666</v>
      </c>
      <c r="R181" s="9">
        <f t="shared" si="66"/>
        <v>-0.5576326960121882</v>
      </c>
      <c r="S181" s="10">
        <f t="shared" si="66"/>
        <v>2.0222548266440965</v>
      </c>
      <c r="T181" s="25">
        <f t="shared" si="52"/>
        <v>-0.9538923862601023</v>
      </c>
      <c r="U181" s="25">
        <f t="shared" si="61"/>
        <v>2.836743987748592</v>
      </c>
      <c r="V181" s="26">
        <f t="shared" si="53"/>
        <v>18072.89594594628</v>
      </c>
      <c r="W181" s="27">
        <f t="shared" si="54"/>
        <v>11229.976901113847</v>
      </c>
      <c r="X181" s="28">
        <f t="shared" si="11"/>
        <v>0.39059138724389264</v>
      </c>
      <c r="Y181" s="25">
        <f t="shared" si="62"/>
        <v>0.39059138724389264</v>
      </c>
      <c r="Z181" s="29">
        <f t="shared" si="55"/>
        <v>67.00869775496835</v>
      </c>
      <c r="AA181" s="30">
        <f t="shared" si="56"/>
        <v>292.99130224503165</v>
      </c>
      <c r="AB181" s="15">
        <f t="shared" si="14"/>
        <v>58.05</v>
      </c>
      <c r="AC181" s="16">
        <f t="shared" si="63"/>
        <v>5</v>
      </c>
      <c r="AD181" s="17">
        <f t="shared" si="57"/>
        <v>8</v>
      </c>
      <c r="AE181" s="18">
        <f t="shared" si="58"/>
        <v>1</v>
      </c>
      <c r="AF181" s="19" t="str">
        <f t="shared" si="17"/>
        <v>F</v>
      </c>
      <c r="AG181" s="20" t="str">
        <f t="shared" si="18"/>
        <v>8</v>
      </c>
      <c r="AH181" s="21" t="str">
        <f t="shared" si="19"/>
        <v>b</v>
      </c>
      <c r="AI181" s="22">
        <f t="shared" si="20"/>
        <v>295.8666666666667</v>
      </c>
      <c r="AJ181" s="16">
        <f t="shared" si="64"/>
        <v>14</v>
      </c>
      <c r="AK181" s="17">
        <f t="shared" si="59"/>
        <v>7.5</v>
      </c>
      <c r="AL181" s="18">
        <f t="shared" si="60"/>
        <v>22</v>
      </c>
      <c r="AM181" s="19" t="str">
        <f t="shared" si="23"/>
        <v>O</v>
      </c>
      <c r="AN181" s="20" t="str">
        <f t="shared" si="24"/>
        <v>7</v>
      </c>
      <c r="AO181" s="21" t="str">
        <f t="shared" si="25"/>
        <v>w</v>
      </c>
    </row>
    <row r="182" spans="1:41" ht="18" thickBot="1" thickTop="1">
      <c r="A182" s="34" t="s">
        <v>330</v>
      </c>
      <c r="B182" s="57" t="s">
        <v>331</v>
      </c>
      <c r="C182" s="60" t="str">
        <f t="shared" si="0"/>
        <v>PH57km</v>
      </c>
      <c r="D182" s="42">
        <f t="shared" si="1"/>
        <v>303.4459910123718</v>
      </c>
      <c r="E182" s="43">
        <f t="shared" si="50"/>
        <v>123.44599101237179</v>
      </c>
      <c r="F182" s="46">
        <f t="shared" si="3"/>
        <v>15472.142063204092</v>
      </c>
      <c r="G182" s="47">
        <f t="shared" si="51"/>
        <v>9613.943360278468</v>
      </c>
      <c r="H182" s="31">
        <v>12</v>
      </c>
      <c r="I182" s="32">
        <v>28</v>
      </c>
      <c r="J182" s="32">
        <v>0</v>
      </c>
      <c r="K182" s="33" t="s">
        <v>11</v>
      </c>
      <c r="L182" s="31">
        <v>130</v>
      </c>
      <c r="M182" s="32">
        <v>51</v>
      </c>
      <c r="N182" s="32">
        <v>0</v>
      </c>
      <c r="O182" s="33" t="s">
        <v>12</v>
      </c>
      <c r="P182" s="7">
        <f>(H182+(I182/60)+(J182/3600))*IF(K182="N",1,-1)</f>
        <v>-12.466666666666667</v>
      </c>
      <c r="Q182" s="8">
        <f>((L182)+(M182/60)+(N182/3600))*IF(O182="E",1,-1)</f>
        <v>130.85</v>
      </c>
      <c r="R182" s="9">
        <f t="shared" si="66"/>
        <v>-0.21758438008195974</v>
      </c>
      <c r="S182" s="10">
        <f t="shared" si="66"/>
        <v>2.2837633262345802</v>
      </c>
      <c r="T182" s="25">
        <f t="shared" si="52"/>
        <v>-0.7563596643271562</v>
      </c>
      <c r="U182" s="25">
        <f t="shared" si="61"/>
        <v>2.428526457887944</v>
      </c>
      <c r="V182" s="26">
        <f t="shared" si="53"/>
        <v>15472.142063204092</v>
      </c>
      <c r="W182" s="27">
        <f t="shared" si="54"/>
        <v>9613.943360278468</v>
      </c>
      <c r="X182" s="28">
        <f>(SIN(R182)-SIN($R$5)*T182)/(COS($R$5)*SIN(U182))</f>
        <v>0.551150690535713</v>
      </c>
      <c r="Y182" s="25">
        <f t="shared" si="62"/>
        <v>0.551150690535713</v>
      </c>
      <c r="Z182" s="29">
        <f t="shared" si="55"/>
        <v>56.55400898762818</v>
      </c>
      <c r="AA182" s="30">
        <f t="shared" si="56"/>
        <v>303.4459910123718</v>
      </c>
      <c r="AB182" s="15">
        <f>90+P182</f>
        <v>77.53333333333333</v>
      </c>
      <c r="AC182" s="16">
        <f t="shared" si="63"/>
        <v>7</v>
      </c>
      <c r="AD182" s="17">
        <f t="shared" si="57"/>
        <v>7</v>
      </c>
      <c r="AE182" s="18">
        <f t="shared" si="58"/>
        <v>12</v>
      </c>
      <c r="AF182" s="19" t="str">
        <f>CHAR(AC182+CODE("A"))</f>
        <v>H</v>
      </c>
      <c r="AG182" s="20" t="str">
        <f>CHAR(AD182+CODE("0"))</f>
        <v>7</v>
      </c>
      <c r="AH182" s="21" t="str">
        <f>CHAR(AE182+CODE("a"))</f>
        <v>m</v>
      </c>
      <c r="AI182" s="22">
        <f>180+Q182</f>
        <v>310.85</v>
      </c>
      <c r="AJ182" s="16">
        <f t="shared" si="64"/>
        <v>15</v>
      </c>
      <c r="AK182" s="17">
        <f t="shared" si="59"/>
        <v>5</v>
      </c>
      <c r="AL182" s="18">
        <f t="shared" si="60"/>
        <v>10</v>
      </c>
      <c r="AM182" s="19" t="str">
        <f>CHAR(AJ182+CODE("A"))</f>
        <v>P</v>
      </c>
      <c r="AN182" s="20" t="str">
        <f>CHAR(AK182+CODE("0"))</f>
        <v>5</v>
      </c>
      <c r="AO182" s="21" t="str">
        <f>CHAR(AL182+CODE("a"))</f>
        <v>k</v>
      </c>
    </row>
    <row r="183" spans="1:41" ht="18" thickBot="1" thickTop="1">
      <c r="A183" s="34" t="s">
        <v>332</v>
      </c>
      <c r="B183" s="57" t="s">
        <v>333</v>
      </c>
      <c r="C183" s="60" t="str">
        <f aca="true" t="shared" si="67" ref="C183:C235">IF(D183&lt;&gt;"",AM183&amp;AF183&amp;AN183&amp;AG183&amp;AO183&amp;AH183,"")</f>
        <v>RG30xw</v>
      </c>
      <c r="D183" s="42">
        <f aca="true" t="shared" si="68" ref="D183:D235">IF(F183="","",IF(ISERR(AA183),"  N/A  ",AA183))</f>
        <v>257.3084041585966</v>
      </c>
      <c r="E183" s="43">
        <f t="shared" si="50"/>
        <v>77.3084041585966</v>
      </c>
      <c r="F183" s="46">
        <f aca="true" t="shared" si="69" ref="F183:F235">IF(H183+I183+J183+L183+M183+N183&gt;0,V183,"")</f>
        <v>13571.42976163115</v>
      </c>
      <c r="G183" s="47">
        <f t="shared" si="51"/>
        <v>8432.895491349931</v>
      </c>
      <c r="H183" s="31">
        <v>29</v>
      </c>
      <c r="I183" s="32">
        <v>4</v>
      </c>
      <c r="J183" s="32">
        <v>0</v>
      </c>
      <c r="K183" s="33" t="s">
        <v>11</v>
      </c>
      <c r="L183" s="31">
        <v>167</v>
      </c>
      <c r="M183" s="32">
        <v>57</v>
      </c>
      <c r="N183" s="32">
        <v>0</v>
      </c>
      <c r="O183" s="33" t="s">
        <v>12</v>
      </c>
      <c r="P183" s="7">
        <f>(H183+(I183/60)+(J183/3600))*IF(K183="N",1,-1)</f>
        <v>-29.066666666666666</v>
      </c>
      <c r="Q183" s="8">
        <f>((L183)+(M183/60)+(N183/3600))*IF(O183="E",1,-1)</f>
        <v>167.95</v>
      </c>
      <c r="R183" s="9">
        <f t="shared" si="66"/>
        <v>-0.5073090359130185</v>
      </c>
      <c r="S183" s="10">
        <f t="shared" si="66"/>
        <v>2.931280478724476</v>
      </c>
      <c r="T183" s="25">
        <f t="shared" si="52"/>
        <v>-0.5306709595679739</v>
      </c>
      <c r="U183" s="25">
        <f t="shared" si="61"/>
        <v>2.130188316062023</v>
      </c>
      <c r="V183" s="26">
        <f t="shared" si="53"/>
        <v>13571.42976163115</v>
      </c>
      <c r="W183" s="27">
        <f t="shared" si="54"/>
        <v>8432.895491349931</v>
      </c>
      <c r="X183" s="28">
        <f>(SIN(R183)-SIN($R$5)*T183)/(COS($R$5)*SIN(U183))</f>
        <v>-0.2197031103489</v>
      </c>
      <c r="Y183" s="25">
        <f t="shared" si="62"/>
        <v>-0.2197031103489</v>
      </c>
      <c r="Z183" s="29">
        <f t="shared" si="55"/>
        <v>102.69159584140338</v>
      </c>
      <c r="AA183" s="30">
        <f t="shared" si="56"/>
        <v>257.3084041585966</v>
      </c>
      <c r="AB183" s="15">
        <f>90+P183</f>
        <v>60.93333333333334</v>
      </c>
      <c r="AC183" s="16">
        <f t="shared" si="63"/>
        <v>6</v>
      </c>
      <c r="AD183" s="17">
        <f t="shared" si="57"/>
        <v>0</v>
      </c>
      <c r="AE183" s="18">
        <f t="shared" si="58"/>
        <v>22</v>
      </c>
      <c r="AF183" s="19" t="str">
        <f>CHAR(AC183+CODE("A"))</f>
        <v>G</v>
      </c>
      <c r="AG183" s="20" t="str">
        <f>CHAR(AD183+CODE("0"))</f>
        <v>0</v>
      </c>
      <c r="AH183" s="21" t="str">
        <f>CHAR(AE183+CODE("a"))</f>
        <v>w</v>
      </c>
      <c r="AI183" s="22">
        <f>180+Q183</f>
        <v>347.95</v>
      </c>
      <c r="AJ183" s="16">
        <f t="shared" si="64"/>
        <v>17</v>
      </c>
      <c r="AK183" s="17">
        <f t="shared" si="59"/>
        <v>3.5</v>
      </c>
      <c r="AL183" s="18">
        <f t="shared" si="60"/>
        <v>23</v>
      </c>
      <c r="AM183" s="19" t="str">
        <f>CHAR(AJ183+CODE("A"))</f>
        <v>R</v>
      </c>
      <c r="AN183" s="20" t="str">
        <f>CHAR(AK183+CODE("0"))</f>
        <v>3</v>
      </c>
      <c r="AO183" s="21" t="str">
        <f>CHAR(AL183+CODE("a"))</f>
        <v>x</v>
      </c>
    </row>
    <row r="184" spans="1:41" ht="18" thickBot="1" thickTop="1">
      <c r="A184" s="34" t="s">
        <v>334</v>
      </c>
      <c r="B184" s="57" t="s">
        <v>335</v>
      </c>
      <c r="C184" s="60" t="str">
        <f t="shared" si="67"/>
        <v>NH87jt</v>
      </c>
      <c r="D184" s="42">
        <f t="shared" si="68"/>
        <v>0.06023901311673456</v>
      </c>
      <c r="E184" s="43">
        <f t="shared" si="50"/>
        <v>180.06023901311673</v>
      </c>
      <c r="F184" s="46">
        <f t="shared" si="69"/>
        <v>16873.921482715105</v>
      </c>
      <c r="G184" s="47">
        <f t="shared" si="51"/>
        <v>10484.968709433779</v>
      </c>
      <c r="H184" s="31">
        <v>12</v>
      </c>
      <c r="I184" s="32">
        <v>10</v>
      </c>
      <c r="J184" s="32">
        <v>0</v>
      </c>
      <c r="K184" s="33" t="s">
        <v>11</v>
      </c>
      <c r="L184" s="31">
        <v>96</v>
      </c>
      <c r="M184" s="32">
        <v>50</v>
      </c>
      <c r="N184" s="32">
        <v>0</v>
      </c>
      <c r="O184" s="33" t="s">
        <v>12</v>
      </c>
      <c r="P184" s="7">
        <f>(H184+(I184/60)+(J184/3600))*IF(K184="N",1,-1)</f>
        <v>-12.166666666666666</v>
      </c>
      <c r="Q184" s="8">
        <f>((L184)+(M184/60)+(N184/3600))*IF(O184="E",1,-1)</f>
        <v>96.83333333333333</v>
      </c>
      <c r="R184" s="9">
        <f t="shared" si="66"/>
        <v>-0.21234839232597674</v>
      </c>
      <c r="S184" s="10">
        <f t="shared" si="66"/>
        <v>1.6900604923478424</v>
      </c>
      <c r="T184" s="25">
        <f t="shared" si="52"/>
        <v>-0.8808975258355669</v>
      </c>
      <c r="U184" s="25">
        <f t="shared" si="61"/>
        <v>2.6485514805705703</v>
      </c>
      <c r="V184" s="26">
        <f t="shared" si="53"/>
        <v>16873.921482715105</v>
      </c>
      <c r="W184" s="27">
        <f t="shared" si="54"/>
        <v>10484.968709433779</v>
      </c>
      <c r="X184" s="28">
        <f>(SIN(R184)-SIN($R$5)*T184)/(COS($R$5)*SIN(U184))</f>
        <v>0.9999994473115408</v>
      </c>
      <c r="Y184" s="25">
        <f t="shared" si="62"/>
        <v>0.9999994473115408</v>
      </c>
      <c r="Z184" s="29">
        <f t="shared" si="55"/>
        <v>0.06023901311673456</v>
      </c>
      <c r="AA184" s="30">
        <f t="shared" si="56"/>
        <v>0.06023901311673456</v>
      </c>
      <c r="AB184" s="15">
        <f>90+P184</f>
        <v>77.83333333333333</v>
      </c>
      <c r="AC184" s="16">
        <f t="shared" si="63"/>
        <v>7</v>
      </c>
      <c r="AD184" s="17">
        <f t="shared" si="57"/>
        <v>7</v>
      </c>
      <c r="AE184" s="18">
        <f t="shared" si="58"/>
        <v>19</v>
      </c>
      <c r="AF184" s="19" t="str">
        <f>CHAR(AC184+CODE("A"))</f>
        <v>H</v>
      </c>
      <c r="AG184" s="20" t="str">
        <f>CHAR(AD184+CODE("0"))</f>
        <v>7</v>
      </c>
      <c r="AH184" s="21" t="str">
        <f>CHAR(AE184+CODE("a"))</f>
        <v>t</v>
      </c>
      <c r="AI184" s="22">
        <f>180+Q184</f>
        <v>276.8333333333333</v>
      </c>
      <c r="AJ184" s="16">
        <f t="shared" si="64"/>
        <v>13</v>
      </c>
      <c r="AK184" s="17">
        <f t="shared" si="59"/>
        <v>8</v>
      </c>
      <c r="AL184" s="18">
        <f t="shared" si="60"/>
        <v>9</v>
      </c>
      <c r="AM184" s="19" t="str">
        <f>CHAR(AJ184+CODE("A"))</f>
        <v>N</v>
      </c>
      <c r="AN184" s="20" t="str">
        <f>CHAR(AK184+CODE("0"))</f>
        <v>8</v>
      </c>
      <c r="AO184" s="21" t="str">
        <f>CHAR(AL184+CODE("a"))</f>
        <v>j</v>
      </c>
    </row>
    <row r="185" spans="1:41" ht="18" thickBot="1" thickTop="1">
      <c r="A185" s="34" t="s">
        <v>336</v>
      </c>
      <c r="B185" s="57" t="s">
        <v>337</v>
      </c>
      <c r="C185" s="60" t="str">
        <f t="shared" si="67"/>
        <v>GN37qn</v>
      </c>
      <c r="D185" s="42">
        <f t="shared" si="68"/>
        <v>61.656044139437526</v>
      </c>
      <c r="E185" s="43">
        <f t="shared" si="50"/>
        <v>241.65604413943754</v>
      </c>
      <c r="F185" s="46">
        <f t="shared" si="69"/>
        <v>2544.7292916487477</v>
      </c>
      <c r="G185" s="47">
        <f t="shared" si="51"/>
        <v>1581.2214738730386</v>
      </c>
      <c r="H185" s="31">
        <v>47</v>
      </c>
      <c r="I185" s="32">
        <v>33</v>
      </c>
      <c r="J185" s="32">
        <v>0</v>
      </c>
      <c r="K185" s="33" t="s">
        <v>5</v>
      </c>
      <c r="L185" s="31">
        <v>52</v>
      </c>
      <c r="M185" s="32">
        <v>40</v>
      </c>
      <c r="N185" s="32">
        <v>0</v>
      </c>
      <c r="O185" s="33" t="s">
        <v>7</v>
      </c>
      <c r="P185" s="7">
        <f t="shared" si="5"/>
        <v>47.55</v>
      </c>
      <c r="Q185" s="8">
        <f t="shared" si="6"/>
        <v>-52.666666666666664</v>
      </c>
      <c r="R185" s="9">
        <f t="shared" si="66"/>
        <v>0.8299040593233037</v>
      </c>
      <c r="S185" s="10">
        <f t="shared" si="66"/>
        <v>-0.9192067393836801</v>
      </c>
      <c r="T185" s="25">
        <f t="shared" si="52"/>
        <v>0.9212852079569015</v>
      </c>
      <c r="U185" s="25">
        <f t="shared" si="61"/>
        <v>0.39942384110010165</v>
      </c>
      <c r="V185" s="26">
        <f t="shared" si="53"/>
        <v>2544.7292916487477</v>
      </c>
      <c r="W185" s="27">
        <f t="shared" si="54"/>
        <v>1581.2214738730386</v>
      </c>
      <c r="X185" s="28">
        <f t="shared" si="11"/>
        <v>0.4747635492336824</v>
      </c>
      <c r="Y185" s="25">
        <f t="shared" si="62"/>
        <v>0.4747635492336824</v>
      </c>
      <c r="Z185" s="29">
        <f t="shared" si="55"/>
        <v>61.656044139437526</v>
      </c>
      <c r="AA185" s="30">
        <f t="shared" si="56"/>
        <v>61.656044139437526</v>
      </c>
      <c r="AB185" s="15">
        <f t="shared" si="14"/>
        <v>137.55</v>
      </c>
      <c r="AC185" s="16">
        <f t="shared" si="63"/>
        <v>13</v>
      </c>
      <c r="AD185" s="17">
        <f t="shared" si="57"/>
        <v>7</v>
      </c>
      <c r="AE185" s="18">
        <f t="shared" si="58"/>
        <v>13</v>
      </c>
      <c r="AF185" s="19" t="str">
        <f t="shared" si="17"/>
        <v>N</v>
      </c>
      <c r="AG185" s="20" t="str">
        <f t="shared" si="18"/>
        <v>7</v>
      </c>
      <c r="AH185" s="21" t="str">
        <f t="shared" si="19"/>
        <v>n</v>
      </c>
      <c r="AI185" s="22">
        <f t="shared" si="20"/>
        <v>127.33333333333334</v>
      </c>
      <c r="AJ185" s="16">
        <f t="shared" si="64"/>
        <v>6</v>
      </c>
      <c r="AK185" s="17">
        <f t="shared" si="59"/>
        <v>3.5</v>
      </c>
      <c r="AL185" s="18">
        <f t="shared" si="60"/>
        <v>16</v>
      </c>
      <c r="AM185" s="19" t="str">
        <f t="shared" si="23"/>
        <v>G</v>
      </c>
      <c r="AN185" s="20" t="str">
        <f t="shared" si="24"/>
        <v>3</v>
      </c>
      <c r="AO185" s="21" t="str">
        <f t="shared" si="25"/>
        <v>q</v>
      </c>
    </row>
    <row r="186" spans="1:41" ht="18" thickBot="1" thickTop="1">
      <c r="A186" s="34" t="s">
        <v>338</v>
      </c>
      <c r="B186" s="57" t="s">
        <v>339</v>
      </c>
      <c r="C186" s="60" t="str">
        <f t="shared" si="67"/>
        <v>CG44ww</v>
      </c>
      <c r="D186" s="42">
        <f t="shared" si="68"/>
        <v>222.45399968034604</v>
      </c>
      <c r="E186" s="43">
        <f t="shared" si="50"/>
        <v>42.453999680346044</v>
      </c>
      <c r="F186" s="46">
        <f t="shared" si="69"/>
        <v>8749.796414104996</v>
      </c>
      <c r="G186" s="47">
        <f t="shared" si="51"/>
        <v>5436.871429666336</v>
      </c>
      <c r="H186" s="31">
        <v>25</v>
      </c>
      <c r="I186" s="32">
        <v>4</v>
      </c>
      <c r="J186" s="32">
        <v>0</v>
      </c>
      <c r="K186" s="33" t="s">
        <v>11</v>
      </c>
      <c r="L186" s="31">
        <v>130</v>
      </c>
      <c r="M186" s="32">
        <v>5</v>
      </c>
      <c r="N186" s="32">
        <v>0</v>
      </c>
      <c r="O186" s="33" t="s">
        <v>7</v>
      </c>
      <c r="P186" s="7">
        <f t="shared" si="5"/>
        <v>-25.066666666666666</v>
      </c>
      <c r="Q186" s="8">
        <f t="shared" si="6"/>
        <v>-130.08333333333334</v>
      </c>
      <c r="R186" s="9">
        <f t="shared" si="66"/>
        <v>-0.4374958658332453</v>
      </c>
      <c r="S186" s="10">
        <f t="shared" si="66"/>
        <v>-2.2703824686359573</v>
      </c>
      <c r="T186" s="25">
        <f t="shared" si="52"/>
        <v>0.19613766324662313</v>
      </c>
      <c r="U186" s="25">
        <f t="shared" si="61"/>
        <v>1.3733788124478097</v>
      </c>
      <c r="V186" s="26">
        <f t="shared" si="53"/>
        <v>8749.796414104996</v>
      </c>
      <c r="W186" s="27">
        <f t="shared" si="54"/>
        <v>5436.871429666336</v>
      </c>
      <c r="X186" s="28">
        <f t="shared" si="11"/>
        <v>-0.7378195014858829</v>
      </c>
      <c r="Y186" s="25">
        <f t="shared" si="62"/>
        <v>-0.7378195014858829</v>
      </c>
      <c r="Z186" s="29">
        <f t="shared" si="55"/>
        <v>137.54600031965396</v>
      </c>
      <c r="AA186" s="30">
        <f t="shared" si="56"/>
        <v>222.45399968034604</v>
      </c>
      <c r="AB186" s="15">
        <f t="shared" si="14"/>
        <v>64.93333333333334</v>
      </c>
      <c r="AC186" s="16">
        <f t="shared" si="63"/>
        <v>6</v>
      </c>
      <c r="AD186" s="17">
        <f t="shared" si="57"/>
        <v>4</v>
      </c>
      <c r="AE186" s="18">
        <f t="shared" si="58"/>
        <v>22</v>
      </c>
      <c r="AF186" s="19" t="str">
        <f t="shared" si="17"/>
        <v>G</v>
      </c>
      <c r="AG186" s="20" t="str">
        <f t="shared" si="18"/>
        <v>4</v>
      </c>
      <c r="AH186" s="21" t="str">
        <f t="shared" si="19"/>
        <v>w</v>
      </c>
      <c r="AI186" s="22">
        <f t="shared" si="20"/>
        <v>49.91666666666666</v>
      </c>
      <c r="AJ186" s="16">
        <f t="shared" si="64"/>
        <v>2</v>
      </c>
      <c r="AK186" s="17">
        <f t="shared" si="59"/>
        <v>4.5</v>
      </c>
      <c r="AL186" s="18">
        <f t="shared" si="60"/>
        <v>22</v>
      </c>
      <c r="AM186" s="19" t="str">
        <f t="shared" si="23"/>
        <v>C</v>
      </c>
      <c r="AN186" s="20" t="str">
        <f t="shared" si="24"/>
        <v>4</v>
      </c>
      <c r="AO186" s="21" t="str">
        <f t="shared" si="25"/>
        <v>w</v>
      </c>
    </row>
    <row r="187" spans="1:41" ht="18" thickBot="1" thickTop="1">
      <c r="A187" s="34" t="s">
        <v>340</v>
      </c>
      <c r="B187" s="57" t="s">
        <v>341</v>
      </c>
      <c r="C187" s="60" t="str">
        <f t="shared" si="67"/>
        <v>GD18cg</v>
      </c>
      <c r="D187" s="42">
        <f t="shared" si="68"/>
        <v>164.56229540321726</v>
      </c>
      <c r="E187" s="43">
        <f t="shared" si="50"/>
        <v>344.56229540321726</v>
      </c>
      <c r="F187" s="46">
        <f t="shared" si="69"/>
        <v>10538.558043302168</v>
      </c>
      <c r="G187" s="47">
        <f t="shared" si="51"/>
        <v>6548.356375828971</v>
      </c>
      <c r="H187" s="31">
        <v>51</v>
      </c>
      <c r="I187" s="32">
        <v>45</v>
      </c>
      <c r="J187" s="32">
        <v>0</v>
      </c>
      <c r="K187" s="33" t="s">
        <v>11</v>
      </c>
      <c r="L187" s="31">
        <v>57</v>
      </c>
      <c r="M187" s="32">
        <v>46</v>
      </c>
      <c r="N187" s="32">
        <v>0</v>
      </c>
      <c r="O187" s="33" t="s">
        <v>7</v>
      </c>
      <c r="P187" s="7">
        <f t="shared" si="5"/>
        <v>-51.75</v>
      </c>
      <c r="Q187" s="8">
        <f t="shared" si="6"/>
        <v>-57.766666666666666</v>
      </c>
      <c r="R187" s="9">
        <f t="shared" si="66"/>
        <v>-0.9032078879070655</v>
      </c>
      <c r="S187" s="10">
        <f t="shared" si="66"/>
        <v>-1.008218531235391</v>
      </c>
      <c r="T187" s="25">
        <f t="shared" si="52"/>
        <v>-0.0832522416681758</v>
      </c>
      <c r="U187" s="25">
        <f t="shared" si="61"/>
        <v>1.6541450389738137</v>
      </c>
      <c r="V187" s="26">
        <f t="shared" si="53"/>
        <v>10538.558043302168</v>
      </c>
      <c r="W187" s="27">
        <f t="shared" si="54"/>
        <v>6548.356375828971</v>
      </c>
      <c r="X187" s="28">
        <f t="shared" si="11"/>
        <v>-0.963920441149948</v>
      </c>
      <c r="Y187" s="25">
        <f t="shared" si="62"/>
        <v>-0.963920441149948</v>
      </c>
      <c r="Z187" s="29">
        <f t="shared" si="55"/>
        <v>164.56229540321726</v>
      </c>
      <c r="AA187" s="30">
        <f t="shared" si="56"/>
        <v>164.56229540321726</v>
      </c>
      <c r="AB187" s="15">
        <f t="shared" si="14"/>
        <v>38.25</v>
      </c>
      <c r="AC187" s="16">
        <f t="shared" si="63"/>
        <v>3</v>
      </c>
      <c r="AD187" s="17">
        <f t="shared" si="57"/>
        <v>8</v>
      </c>
      <c r="AE187" s="18">
        <f t="shared" si="58"/>
        <v>6</v>
      </c>
      <c r="AF187" s="19" t="str">
        <f t="shared" si="17"/>
        <v>D</v>
      </c>
      <c r="AG187" s="20" t="str">
        <f t="shared" si="18"/>
        <v>8</v>
      </c>
      <c r="AH187" s="21" t="str">
        <f t="shared" si="19"/>
        <v>g</v>
      </c>
      <c r="AI187" s="22">
        <f t="shared" si="20"/>
        <v>122.23333333333333</v>
      </c>
      <c r="AJ187" s="16">
        <f t="shared" si="64"/>
        <v>6</v>
      </c>
      <c r="AK187" s="17">
        <f t="shared" si="59"/>
        <v>1</v>
      </c>
      <c r="AL187" s="18">
        <f t="shared" si="60"/>
        <v>2</v>
      </c>
      <c r="AM187" s="19" t="str">
        <f t="shared" si="23"/>
        <v>G</v>
      </c>
      <c r="AN187" s="20" t="str">
        <f t="shared" si="24"/>
        <v>1</v>
      </c>
      <c r="AO187" s="21" t="str">
        <f t="shared" si="25"/>
        <v>c</v>
      </c>
    </row>
    <row r="188" spans="1:41" ht="18" thickBot="1" thickTop="1">
      <c r="A188" s="34" t="s">
        <v>342</v>
      </c>
      <c r="B188" s="57" t="s">
        <v>343</v>
      </c>
      <c r="C188" s="60" t="str">
        <f t="shared" si="67"/>
        <v>MI62fq</v>
      </c>
      <c r="D188" s="42">
        <f t="shared" si="68"/>
        <v>40.04207054499859</v>
      </c>
      <c r="E188" s="43">
        <f t="shared" si="50"/>
        <v>220.04207054499858</v>
      </c>
      <c r="F188" s="46">
        <f t="shared" si="69"/>
        <v>15606.927796610766</v>
      </c>
      <c r="G188" s="47">
        <f t="shared" si="51"/>
        <v>9697.695332141957</v>
      </c>
      <c r="H188" s="31">
        <v>7</v>
      </c>
      <c r="I188" s="32">
        <v>19</v>
      </c>
      <c r="J188" s="32">
        <v>0</v>
      </c>
      <c r="K188" s="33" t="s">
        <v>11</v>
      </c>
      <c r="L188" s="31">
        <v>72</v>
      </c>
      <c r="M188" s="32">
        <v>25</v>
      </c>
      <c r="N188" s="32">
        <v>0</v>
      </c>
      <c r="O188" s="33" t="s">
        <v>12</v>
      </c>
      <c r="P188" s="7">
        <f t="shared" si="5"/>
        <v>-7.316666666666666</v>
      </c>
      <c r="Q188" s="8">
        <f t="shared" si="6"/>
        <v>72.41666666666667</v>
      </c>
      <c r="R188" s="9">
        <f t="shared" si="66"/>
        <v>-0.12769992360425178</v>
      </c>
      <c r="S188" s="10">
        <f t="shared" si="66"/>
        <v>1.2639092666525604</v>
      </c>
      <c r="T188" s="25">
        <f t="shared" si="52"/>
        <v>-0.7700287839308664</v>
      </c>
      <c r="U188" s="25">
        <f t="shared" si="61"/>
        <v>2.4496825924675507</v>
      </c>
      <c r="V188" s="26">
        <f t="shared" si="53"/>
        <v>15606.927796610766</v>
      </c>
      <c r="W188" s="27">
        <f t="shared" si="54"/>
        <v>9697.695332141957</v>
      </c>
      <c r="X188" s="28">
        <f t="shared" si="11"/>
        <v>0.7655722572993181</v>
      </c>
      <c r="Y188" s="25">
        <f t="shared" si="62"/>
        <v>0.7655722572993181</v>
      </c>
      <c r="Z188" s="29">
        <f t="shared" si="55"/>
        <v>40.04207054499859</v>
      </c>
      <c r="AA188" s="30">
        <f t="shared" si="56"/>
        <v>40.04207054499859</v>
      </c>
      <c r="AB188" s="15">
        <f t="shared" si="14"/>
        <v>82.68333333333334</v>
      </c>
      <c r="AC188" s="16">
        <f t="shared" si="63"/>
        <v>8</v>
      </c>
      <c r="AD188" s="17">
        <f t="shared" si="57"/>
        <v>2</v>
      </c>
      <c r="AE188" s="18">
        <f t="shared" si="58"/>
        <v>16</v>
      </c>
      <c r="AF188" s="19" t="str">
        <f t="shared" si="17"/>
        <v>I</v>
      </c>
      <c r="AG188" s="20" t="str">
        <f t="shared" si="18"/>
        <v>2</v>
      </c>
      <c r="AH188" s="21" t="str">
        <f t="shared" si="19"/>
        <v>q</v>
      </c>
      <c r="AI188" s="22">
        <f t="shared" si="20"/>
        <v>252.41666666666669</v>
      </c>
      <c r="AJ188" s="16">
        <f t="shared" si="64"/>
        <v>12</v>
      </c>
      <c r="AK188" s="17">
        <f t="shared" si="59"/>
        <v>6</v>
      </c>
      <c r="AL188" s="18">
        <f t="shared" si="60"/>
        <v>5</v>
      </c>
      <c r="AM188" s="19" t="str">
        <f t="shared" si="23"/>
        <v>M</v>
      </c>
      <c r="AN188" s="20" t="str">
        <f t="shared" si="24"/>
        <v>6</v>
      </c>
      <c r="AO188" s="21" t="str">
        <f t="shared" si="25"/>
        <v>f</v>
      </c>
    </row>
    <row r="189" spans="1:41" ht="18" thickBot="1" thickTop="1">
      <c r="A189" s="34" t="s">
        <v>344</v>
      </c>
      <c r="B189" s="57" t="s">
        <v>345</v>
      </c>
      <c r="C189" s="60" t="str">
        <f t="shared" si="67"/>
        <v>OL72ch</v>
      </c>
      <c r="D189" s="42">
        <f t="shared" si="68"/>
        <v>342.27894190045834</v>
      </c>
      <c r="E189" s="43">
        <f t="shared" si="50"/>
        <v>162.27894190045834</v>
      </c>
      <c r="F189" s="46">
        <f t="shared" si="69"/>
        <v>12810.864643568813</v>
      </c>
      <c r="G189" s="47">
        <f t="shared" si="51"/>
        <v>7960.302237165411</v>
      </c>
      <c r="H189" s="31">
        <v>22</v>
      </c>
      <c r="I189" s="32">
        <v>20</v>
      </c>
      <c r="J189" s="32">
        <v>0</v>
      </c>
      <c r="K189" s="33" t="s">
        <v>5</v>
      </c>
      <c r="L189" s="31">
        <v>114</v>
      </c>
      <c r="M189" s="32">
        <v>11</v>
      </c>
      <c r="N189" s="32">
        <v>0</v>
      </c>
      <c r="O189" s="33" t="s">
        <v>12</v>
      </c>
      <c r="P189" s="7">
        <f t="shared" si="5"/>
        <v>22.333333333333332</v>
      </c>
      <c r="Q189" s="8">
        <f t="shared" si="6"/>
        <v>114.18333333333334</v>
      </c>
      <c r="R189" s="9">
        <f t="shared" si="66"/>
        <v>0.3897901996120669</v>
      </c>
      <c r="S189" s="10">
        <f t="shared" si="66"/>
        <v>1.9928751175688586</v>
      </c>
      <c r="T189" s="25">
        <f t="shared" si="52"/>
        <v>-0.4259510027890498</v>
      </c>
      <c r="U189" s="25">
        <f t="shared" si="61"/>
        <v>2.0108090791977418</v>
      </c>
      <c r="V189" s="26">
        <f t="shared" si="53"/>
        <v>12810.864643568813</v>
      </c>
      <c r="W189" s="27">
        <f t="shared" si="54"/>
        <v>7960.302237165411</v>
      </c>
      <c r="X189" s="28">
        <f t="shared" si="11"/>
        <v>0.952549674678009</v>
      </c>
      <c r="Y189" s="25">
        <f t="shared" si="62"/>
        <v>0.952549674678009</v>
      </c>
      <c r="Z189" s="29">
        <f t="shared" si="55"/>
        <v>17.721058099541693</v>
      </c>
      <c r="AA189" s="30">
        <f t="shared" si="56"/>
        <v>342.27894190045834</v>
      </c>
      <c r="AB189" s="15">
        <f t="shared" si="14"/>
        <v>112.33333333333333</v>
      </c>
      <c r="AC189" s="16">
        <f t="shared" si="63"/>
        <v>11</v>
      </c>
      <c r="AD189" s="17">
        <f t="shared" si="57"/>
        <v>2</v>
      </c>
      <c r="AE189" s="18">
        <f t="shared" si="58"/>
        <v>7</v>
      </c>
      <c r="AF189" s="19" t="str">
        <f t="shared" si="17"/>
        <v>L</v>
      </c>
      <c r="AG189" s="20" t="str">
        <f t="shared" si="18"/>
        <v>2</v>
      </c>
      <c r="AH189" s="21" t="str">
        <f t="shared" si="19"/>
        <v>h</v>
      </c>
      <c r="AI189" s="22">
        <f t="shared" si="20"/>
        <v>294.18333333333334</v>
      </c>
      <c r="AJ189" s="16">
        <f t="shared" si="64"/>
        <v>14</v>
      </c>
      <c r="AK189" s="17">
        <f t="shared" si="59"/>
        <v>7</v>
      </c>
      <c r="AL189" s="18">
        <f t="shared" si="60"/>
        <v>2</v>
      </c>
      <c r="AM189" s="19" t="str">
        <f t="shared" si="23"/>
        <v>O</v>
      </c>
      <c r="AN189" s="20" t="str">
        <f t="shared" si="24"/>
        <v>7</v>
      </c>
      <c r="AO189" s="21" t="str">
        <f t="shared" si="25"/>
        <v>c</v>
      </c>
    </row>
    <row r="190" spans="1:41" ht="18" thickBot="1" thickTop="1">
      <c r="A190" s="34" t="s">
        <v>346</v>
      </c>
      <c r="B190" s="57" t="s">
        <v>347</v>
      </c>
      <c r="C190" s="60" t="str">
        <f t="shared" si="67"/>
        <v>MK82sx</v>
      </c>
      <c r="D190" s="42">
        <f t="shared" si="68"/>
        <v>22.752313859535533</v>
      </c>
      <c r="E190" s="43">
        <f t="shared" si="50"/>
        <v>202.75231385953555</v>
      </c>
      <c r="F190" s="46">
        <f t="shared" si="69"/>
        <v>13754.951318571157</v>
      </c>
      <c r="G190" s="47">
        <f t="shared" si="51"/>
        <v>8546.930499986993</v>
      </c>
      <c r="H190" s="31">
        <v>12</v>
      </c>
      <c r="I190" s="32">
        <v>58</v>
      </c>
      <c r="J190" s="32">
        <v>0</v>
      </c>
      <c r="K190" s="33" t="s">
        <v>5</v>
      </c>
      <c r="L190" s="31">
        <v>77</v>
      </c>
      <c r="M190" s="32">
        <v>35</v>
      </c>
      <c r="N190" s="32">
        <v>0</v>
      </c>
      <c r="O190" s="33" t="s">
        <v>12</v>
      </c>
      <c r="P190" s="7">
        <f t="shared" si="5"/>
        <v>12.966666666666667</v>
      </c>
      <c r="Q190" s="8">
        <f t="shared" si="6"/>
        <v>77.58333333333333</v>
      </c>
      <c r="R190" s="9">
        <f t="shared" si="66"/>
        <v>0.2263110263419314</v>
      </c>
      <c r="S190" s="10">
        <f t="shared" si="66"/>
        <v>1.354084611338934</v>
      </c>
      <c r="T190" s="25">
        <f t="shared" si="52"/>
        <v>-0.5548625645479393</v>
      </c>
      <c r="U190" s="25">
        <f t="shared" si="61"/>
        <v>2.158994085476559</v>
      </c>
      <c r="V190" s="26">
        <f t="shared" si="53"/>
        <v>13754.951318571157</v>
      </c>
      <c r="W190" s="27">
        <f t="shared" si="54"/>
        <v>8546.930499986993</v>
      </c>
      <c r="X190" s="28">
        <f t="shared" si="11"/>
        <v>0.9221853538022509</v>
      </c>
      <c r="Y190" s="25">
        <f t="shared" si="62"/>
        <v>0.9221853538022509</v>
      </c>
      <c r="Z190" s="29">
        <f t="shared" si="55"/>
        <v>22.752313859535533</v>
      </c>
      <c r="AA190" s="30">
        <f t="shared" si="56"/>
        <v>22.752313859535533</v>
      </c>
      <c r="AB190" s="15">
        <f t="shared" si="14"/>
        <v>102.96666666666667</v>
      </c>
      <c r="AC190" s="16">
        <f t="shared" si="63"/>
        <v>10</v>
      </c>
      <c r="AD190" s="17">
        <f t="shared" si="57"/>
        <v>2</v>
      </c>
      <c r="AE190" s="18">
        <f t="shared" si="58"/>
        <v>23</v>
      </c>
      <c r="AF190" s="19" t="str">
        <f t="shared" si="17"/>
        <v>K</v>
      </c>
      <c r="AG190" s="20" t="str">
        <f t="shared" si="18"/>
        <v>2</v>
      </c>
      <c r="AH190" s="21" t="str">
        <f t="shared" si="19"/>
        <v>x</v>
      </c>
      <c r="AI190" s="22">
        <f t="shared" si="20"/>
        <v>257.5833333333333</v>
      </c>
      <c r="AJ190" s="16">
        <f t="shared" si="64"/>
        <v>12</v>
      </c>
      <c r="AK190" s="17">
        <f t="shared" si="59"/>
        <v>8.5</v>
      </c>
      <c r="AL190" s="18">
        <f t="shared" si="60"/>
        <v>18</v>
      </c>
      <c r="AM190" s="19" t="str">
        <f t="shared" si="23"/>
        <v>M</v>
      </c>
      <c r="AN190" s="20" t="str">
        <f t="shared" si="24"/>
        <v>8</v>
      </c>
      <c r="AO190" s="21" t="str">
        <f t="shared" si="25"/>
        <v>s</v>
      </c>
    </row>
    <row r="191" spans="1:41" ht="18" thickBot="1" thickTop="1">
      <c r="A191" s="34" t="s">
        <v>346</v>
      </c>
      <c r="B191" s="57" t="s">
        <v>348</v>
      </c>
      <c r="C191" s="60" t="str">
        <f t="shared" si="67"/>
        <v>MK69ja</v>
      </c>
      <c r="D191" s="42">
        <f t="shared" si="68"/>
        <v>25.517764703335462</v>
      </c>
      <c r="E191" s="43">
        <f t="shared" si="50"/>
        <v>205.51776470333547</v>
      </c>
      <c r="F191" s="46">
        <f t="shared" si="69"/>
        <v>12954.558529648057</v>
      </c>
      <c r="G191" s="47">
        <f t="shared" si="51"/>
        <v>8049.589478475685</v>
      </c>
      <c r="H191" s="31">
        <v>19</v>
      </c>
      <c r="I191" s="32">
        <v>0</v>
      </c>
      <c r="J191" s="32">
        <v>0</v>
      </c>
      <c r="K191" s="33" t="s">
        <v>5</v>
      </c>
      <c r="L191" s="31">
        <v>72</v>
      </c>
      <c r="M191" s="32">
        <v>48</v>
      </c>
      <c r="N191" s="32">
        <v>0</v>
      </c>
      <c r="O191" s="33" t="s">
        <v>12</v>
      </c>
      <c r="P191" s="7">
        <f t="shared" si="5"/>
        <v>19</v>
      </c>
      <c r="Q191" s="8">
        <f t="shared" si="6"/>
        <v>72.8</v>
      </c>
      <c r="R191" s="9">
        <f t="shared" si="66"/>
        <v>0.33161255787892263</v>
      </c>
      <c r="S191" s="10">
        <f t="shared" si="66"/>
        <v>1.270599695451872</v>
      </c>
      <c r="T191" s="25">
        <f t="shared" si="52"/>
        <v>-0.44624691731612726</v>
      </c>
      <c r="U191" s="25">
        <f t="shared" si="61"/>
        <v>2.0333634483829943</v>
      </c>
      <c r="V191" s="26">
        <f t="shared" si="53"/>
        <v>12954.558529648057</v>
      </c>
      <c r="W191" s="27">
        <f t="shared" si="54"/>
        <v>8049.589478475685</v>
      </c>
      <c r="X191" s="28">
        <f t="shared" si="11"/>
        <v>0.9024517598987394</v>
      </c>
      <c r="Y191" s="25">
        <f t="shared" si="62"/>
        <v>0.9024517598987394</v>
      </c>
      <c r="Z191" s="29">
        <f t="shared" si="55"/>
        <v>25.517764703335462</v>
      </c>
      <c r="AA191" s="30">
        <f t="shared" si="56"/>
        <v>25.517764703335462</v>
      </c>
      <c r="AB191" s="15">
        <f t="shared" si="14"/>
        <v>109</v>
      </c>
      <c r="AC191" s="16">
        <f t="shared" si="63"/>
        <v>10</v>
      </c>
      <c r="AD191" s="17">
        <f t="shared" si="57"/>
        <v>9</v>
      </c>
      <c r="AE191" s="18">
        <f t="shared" si="58"/>
        <v>0</v>
      </c>
      <c r="AF191" s="19" t="str">
        <f t="shared" si="17"/>
        <v>K</v>
      </c>
      <c r="AG191" s="20" t="str">
        <f t="shared" si="18"/>
        <v>9</v>
      </c>
      <c r="AH191" s="21" t="str">
        <f t="shared" si="19"/>
        <v>a</v>
      </c>
      <c r="AI191" s="22">
        <f t="shared" si="20"/>
        <v>252.8</v>
      </c>
      <c r="AJ191" s="16">
        <f t="shared" si="64"/>
        <v>12</v>
      </c>
      <c r="AK191" s="17">
        <f t="shared" si="59"/>
        <v>6</v>
      </c>
      <c r="AL191" s="18">
        <f t="shared" si="60"/>
        <v>9</v>
      </c>
      <c r="AM191" s="19" t="str">
        <f t="shared" si="23"/>
        <v>M</v>
      </c>
      <c r="AN191" s="20" t="str">
        <f t="shared" si="24"/>
        <v>6</v>
      </c>
      <c r="AO191" s="21" t="str">
        <f t="shared" si="25"/>
        <v>j</v>
      </c>
    </row>
    <row r="192" spans="1:41" ht="18" thickBot="1" thickTop="1">
      <c r="A192" s="34" t="s">
        <v>346</v>
      </c>
      <c r="B192" s="57" t="s">
        <v>349</v>
      </c>
      <c r="C192" s="60" t="str">
        <f t="shared" si="67"/>
        <v>NL42en</v>
      </c>
      <c r="D192" s="42">
        <f t="shared" si="68"/>
        <v>8.736075584871328</v>
      </c>
      <c r="E192" s="43">
        <f t="shared" si="50"/>
        <v>188.73607558487132</v>
      </c>
      <c r="F192" s="46">
        <f t="shared" si="69"/>
        <v>12957.128884702346</v>
      </c>
      <c r="G192" s="47">
        <f t="shared" si="51"/>
        <v>8051.186623060242</v>
      </c>
      <c r="H192" s="31">
        <v>22</v>
      </c>
      <c r="I192" s="32">
        <v>34</v>
      </c>
      <c r="J192" s="32">
        <v>0</v>
      </c>
      <c r="K192" s="33" t="s">
        <v>5</v>
      </c>
      <c r="L192" s="31">
        <v>88</v>
      </c>
      <c r="M192" s="32">
        <v>24</v>
      </c>
      <c r="N192" s="32">
        <v>0</v>
      </c>
      <c r="O192" s="33" t="s">
        <v>12</v>
      </c>
      <c r="P192" s="7">
        <f t="shared" si="5"/>
        <v>22.566666666666666</v>
      </c>
      <c r="Q192" s="8">
        <f t="shared" si="6"/>
        <v>88.4</v>
      </c>
      <c r="R192" s="9">
        <f t="shared" si="66"/>
        <v>0.39386263453338705</v>
      </c>
      <c r="S192" s="10">
        <f t="shared" si="66"/>
        <v>1.5428710587629875</v>
      </c>
      <c r="T192" s="25">
        <f t="shared" si="52"/>
        <v>-0.4466079288818655</v>
      </c>
      <c r="U192" s="25">
        <f t="shared" si="61"/>
        <v>2.033766894475333</v>
      </c>
      <c r="V192" s="26">
        <f t="shared" si="53"/>
        <v>12957.128884702346</v>
      </c>
      <c r="W192" s="27">
        <f t="shared" si="54"/>
        <v>8051.186623060242</v>
      </c>
      <c r="X192" s="28">
        <f t="shared" si="11"/>
        <v>0.9883984513535632</v>
      </c>
      <c r="Y192" s="25">
        <f t="shared" si="62"/>
        <v>0.9883984513535632</v>
      </c>
      <c r="Z192" s="29">
        <f t="shared" si="55"/>
        <v>8.736075584871328</v>
      </c>
      <c r="AA192" s="30">
        <f t="shared" si="56"/>
        <v>8.736075584871328</v>
      </c>
      <c r="AB192" s="15">
        <f t="shared" si="14"/>
        <v>112.56666666666666</v>
      </c>
      <c r="AC192" s="16">
        <f t="shared" si="63"/>
        <v>11</v>
      </c>
      <c r="AD192" s="17">
        <f t="shared" si="57"/>
        <v>2</v>
      </c>
      <c r="AE192" s="18">
        <f t="shared" si="58"/>
        <v>13</v>
      </c>
      <c r="AF192" s="19" t="str">
        <f t="shared" si="17"/>
        <v>L</v>
      </c>
      <c r="AG192" s="20" t="str">
        <f t="shared" si="18"/>
        <v>2</v>
      </c>
      <c r="AH192" s="21" t="str">
        <f t="shared" si="19"/>
        <v>n</v>
      </c>
      <c r="AI192" s="22">
        <f t="shared" si="20"/>
        <v>268.4</v>
      </c>
      <c r="AJ192" s="16">
        <f t="shared" si="64"/>
        <v>13</v>
      </c>
      <c r="AK192" s="17">
        <f t="shared" si="59"/>
        <v>4</v>
      </c>
      <c r="AL192" s="18">
        <f t="shared" si="60"/>
        <v>4</v>
      </c>
      <c r="AM192" s="19" t="str">
        <f t="shared" si="23"/>
        <v>N</v>
      </c>
      <c r="AN192" s="20" t="str">
        <f t="shared" si="24"/>
        <v>4</v>
      </c>
      <c r="AO192" s="21" t="str">
        <f t="shared" si="25"/>
        <v>e</v>
      </c>
    </row>
    <row r="193" spans="1:41" ht="18" thickBot="1" thickTop="1">
      <c r="A193" s="34" t="s">
        <v>346</v>
      </c>
      <c r="B193" s="57" t="s">
        <v>350</v>
      </c>
      <c r="C193" s="60" t="str">
        <f t="shared" si="67"/>
        <v>ML88on</v>
      </c>
      <c r="D193" s="42">
        <f t="shared" si="68"/>
        <v>18.16783936750773</v>
      </c>
      <c r="E193" s="43">
        <f t="shared" si="50"/>
        <v>198.16783936750772</v>
      </c>
      <c r="F193" s="46">
        <f t="shared" si="69"/>
        <v>12078.71867095218</v>
      </c>
      <c r="G193" s="47">
        <f t="shared" si="51"/>
        <v>7505.367821268853</v>
      </c>
      <c r="H193" s="31">
        <v>28</v>
      </c>
      <c r="I193" s="32">
        <v>35</v>
      </c>
      <c r="J193" s="32">
        <v>0</v>
      </c>
      <c r="K193" s="33" t="s">
        <v>5</v>
      </c>
      <c r="L193" s="31">
        <v>77</v>
      </c>
      <c r="M193" s="32">
        <v>12</v>
      </c>
      <c r="N193" s="32">
        <v>0</v>
      </c>
      <c r="O193" s="33" t="s">
        <v>12</v>
      </c>
      <c r="P193" s="7">
        <f>(H193+(I193/60)+(J193/3600))*IF(K193="N",1,-1)</f>
        <v>28.583333333333332</v>
      </c>
      <c r="Q193" s="8">
        <f>((L193)+(M193/60)+(N193/3600))*IF(O193="E",1,-1)</f>
        <v>77.2</v>
      </c>
      <c r="R193" s="9">
        <f t="shared" si="66"/>
        <v>0.4988732778617125</v>
      </c>
      <c r="S193" s="10">
        <f t="shared" si="66"/>
        <v>1.3473941825396225</v>
      </c>
      <c r="T193" s="25">
        <f t="shared" si="52"/>
        <v>-0.3193980716926537</v>
      </c>
      <c r="U193" s="25">
        <f t="shared" si="61"/>
        <v>1.8958905463745377</v>
      </c>
      <c r="V193" s="26">
        <f t="shared" si="53"/>
        <v>12078.71867095218</v>
      </c>
      <c r="W193" s="27">
        <f t="shared" si="54"/>
        <v>7505.367821268853</v>
      </c>
      <c r="X193" s="28">
        <f>(SIN(R193)-SIN($R$5)*T193)/(COS($R$5)*SIN(U193))</f>
        <v>0.9501472182405134</v>
      </c>
      <c r="Y193" s="25">
        <f t="shared" si="62"/>
        <v>0.9501472182405134</v>
      </c>
      <c r="Z193" s="29">
        <f t="shared" si="55"/>
        <v>18.16783936750773</v>
      </c>
      <c r="AA193" s="30">
        <f t="shared" si="56"/>
        <v>18.16783936750773</v>
      </c>
      <c r="AB193" s="15">
        <f>90+P193</f>
        <v>118.58333333333333</v>
      </c>
      <c r="AC193" s="16">
        <f t="shared" si="63"/>
        <v>11</v>
      </c>
      <c r="AD193" s="17">
        <f t="shared" si="57"/>
        <v>8</v>
      </c>
      <c r="AE193" s="18">
        <f t="shared" si="58"/>
        <v>13</v>
      </c>
      <c r="AF193" s="19" t="str">
        <f>CHAR(AC193+CODE("A"))</f>
        <v>L</v>
      </c>
      <c r="AG193" s="20" t="str">
        <f>CHAR(AD193+CODE("0"))</f>
        <v>8</v>
      </c>
      <c r="AH193" s="21" t="str">
        <f>CHAR(AE193+CODE("a"))</f>
        <v>n</v>
      </c>
      <c r="AI193" s="22">
        <f>180+Q193</f>
        <v>257.2</v>
      </c>
      <c r="AJ193" s="16">
        <f t="shared" si="64"/>
        <v>12</v>
      </c>
      <c r="AK193" s="17">
        <f t="shared" si="59"/>
        <v>8.5</v>
      </c>
      <c r="AL193" s="18">
        <f t="shared" si="60"/>
        <v>14</v>
      </c>
      <c r="AM193" s="19" t="str">
        <f>CHAR(AJ193+CODE("A"))</f>
        <v>M</v>
      </c>
      <c r="AN193" s="20" t="str">
        <f>CHAR(AK193+CODE("0"))</f>
        <v>8</v>
      </c>
      <c r="AO193" s="21" t="str">
        <f>CHAR(AL193+CODE("a"))</f>
        <v>o</v>
      </c>
    </row>
    <row r="194" spans="1:41" ht="18" thickBot="1" thickTop="1">
      <c r="A194" s="34" t="s">
        <v>351</v>
      </c>
      <c r="B194" s="57" t="s">
        <v>352</v>
      </c>
      <c r="C194" s="60" t="str">
        <f t="shared" si="67"/>
        <v>FP53ss</v>
      </c>
      <c r="D194" s="42">
        <f t="shared" si="68"/>
        <v>15.413373076040141</v>
      </c>
      <c r="E194" s="43">
        <f t="shared" si="50"/>
        <v>195.41337307604013</v>
      </c>
      <c r="F194" s="46">
        <f t="shared" si="69"/>
        <v>2765.1641389792185</v>
      </c>
      <c r="G194" s="47">
        <f t="shared" si="51"/>
        <v>1718.193337769427</v>
      </c>
      <c r="H194" s="31">
        <v>63</v>
      </c>
      <c r="I194" s="32">
        <v>45</v>
      </c>
      <c r="J194" s="32">
        <v>0</v>
      </c>
      <c r="K194" s="33" t="s">
        <v>5</v>
      </c>
      <c r="L194" s="31">
        <v>68</v>
      </c>
      <c r="M194" s="32">
        <v>30</v>
      </c>
      <c r="N194" s="32">
        <v>0</v>
      </c>
      <c r="O194" s="33" t="s">
        <v>7</v>
      </c>
      <c r="P194" s="7">
        <f t="shared" si="5"/>
        <v>63.75</v>
      </c>
      <c r="Q194" s="8">
        <f t="shared" si="6"/>
        <v>-68.5</v>
      </c>
      <c r="R194" s="9">
        <f t="shared" si="66"/>
        <v>1.1126473981463851</v>
      </c>
      <c r="S194" s="10">
        <f t="shared" si="66"/>
        <v>-1.1955505376161157</v>
      </c>
      <c r="T194" s="25">
        <f t="shared" si="52"/>
        <v>0.9072810893627412</v>
      </c>
      <c r="U194" s="25">
        <f t="shared" si="61"/>
        <v>0.43402356599893555</v>
      </c>
      <c r="V194" s="26">
        <f t="shared" si="53"/>
        <v>2765.1641389792185</v>
      </c>
      <c r="W194" s="27">
        <f t="shared" si="54"/>
        <v>1718.193337769427</v>
      </c>
      <c r="X194" s="28">
        <f t="shared" si="11"/>
        <v>0.9640333960586207</v>
      </c>
      <c r="Y194" s="25">
        <f t="shared" si="62"/>
        <v>0.9640333960586207</v>
      </c>
      <c r="Z194" s="29">
        <f t="shared" si="55"/>
        <v>15.413373076040141</v>
      </c>
      <c r="AA194" s="30">
        <f t="shared" si="56"/>
        <v>15.413373076040141</v>
      </c>
      <c r="AB194" s="15">
        <f t="shared" si="14"/>
        <v>153.75</v>
      </c>
      <c r="AC194" s="16">
        <f t="shared" si="63"/>
        <v>15</v>
      </c>
      <c r="AD194" s="17">
        <f t="shared" si="57"/>
        <v>3</v>
      </c>
      <c r="AE194" s="18">
        <f t="shared" si="58"/>
        <v>18</v>
      </c>
      <c r="AF194" s="19" t="str">
        <f t="shared" si="17"/>
        <v>P</v>
      </c>
      <c r="AG194" s="20" t="str">
        <f t="shared" si="18"/>
        <v>3</v>
      </c>
      <c r="AH194" s="21" t="str">
        <f t="shared" si="19"/>
        <v>s</v>
      </c>
      <c r="AI194" s="22">
        <f t="shared" si="20"/>
        <v>111.5</v>
      </c>
      <c r="AJ194" s="16">
        <f t="shared" si="64"/>
        <v>5</v>
      </c>
      <c r="AK194" s="17">
        <f t="shared" si="59"/>
        <v>5.5</v>
      </c>
      <c r="AL194" s="18">
        <f t="shared" si="60"/>
        <v>18</v>
      </c>
      <c r="AM194" s="19" t="str">
        <f t="shared" si="23"/>
        <v>F</v>
      </c>
      <c r="AN194" s="20" t="str">
        <f t="shared" si="24"/>
        <v>5</v>
      </c>
      <c r="AO194" s="21" t="str">
        <f t="shared" si="25"/>
        <v>s</v>
      </c>
    </row>
    <row r="195" spans="1:41" ht="18" thickBot="1" thickTop="1">
      <c r="A195" s="34" t="s">
        <v>353</v>
      </c>
      <c r="B195" s="57" t="s">
        <v>354</v>
      </c>
      <c r="C195" s="60" t="str">
        <f t="shared" si="67"/>
        <v>FM09fc</v>
      </c>
      <c r="D195" s="42">
        <f t="shared" si="68"/>
        <v>114.5704351746643</v>
      </c>
      <c r="E195" s="43">
        <f t="shared" si="50"/>
        <v>294.5704351746643</v>
      </c>
      <c r="F195" s="46">
        <f t="shared" si="69"/>
        <v>337.17506018305363</v>
      </c>
      <c r="G195" s="47">
        <f t="shared" si="51"/>
        <v>209.5108691386375</v>
      </c>
      <c r="H195" s="31">
        <v>39</v>
      </c>
      <c r="I195" s="32">
        <v>6</v>
      </c>
      <c r="J195" s="32">
        <v>0</v>
      </c>
      <c r="K195" s="33" t="s">
        <v>5</v>
      </c>
      <c r="L195" s="31">
        <v>79</v>
      </c>
      <c r="M195" s="32">
        <v>35</v>
      </c>
      <c r="N195" s="32">
        <v>0</v>
      </c>
      <c r="O195" s="33" t="s">
        <v>7</v>
      </c>
      <c r="P195" s="7">
        <f t="shared" si="5"/>
        <v>39.1</v>
      </c>
      <c r="Q195" s="8">
        <f t="shared" si="6"/>
        <v>-79.58333333333333</v>
      </c>
      <c r="R195" s="9">
        <f t="shared" si="66"/>
        <v>0.6824237375297829</v>
      </c>
      <c r="S195" s="10">
        <f t="shared" si="66"/>
        <v>-1.3889911963788206</v>
      </c>
      <c r="T195" s="25">
        <f t="shared" si="52"/>
        <v>0.9985998830550595</v>
      </c>
      <c r="U195" s="25">
        <f t="shared" si="61"/>
        <v>0.05292341236588505</v>
      </c>
      <c r="V195" s="26">
        <f t="shared" si="53"/>
        <v>337.17506018305363</v>
      </c>
      <c r="W195" s="27">
        <f t="shared" si="54"/>
        <v>209.5108691386375</v>
      </c>
      <c r="X195" s="28">
        <f t="shared" si="11"/>
        <v>-0.41581156780642586</v>
      </c>
      <c r="Y195" s="25">
        <f t="shared" si="62"/>
        <v>-0.41581156780642586</v>
      </c>
      <c r="Z195" s="29">
        <f t="shared" si="55"/>
        <v>114.5704351746643</v>
      </c>
      <c r="AA195" s="30">
        <f t="shared" si="56"/>
        <v>114.5704351746643</v>
      </c>
      <c r="AB195" s="15">
        <f t="shared" si="14"/>
        <v>129.1</v>
      </c>
      <c r="AC195" s="16">
        <f t="shared" si="63"/>
        <v>12</v>
      </c>
      <c r="AD195" s="17">
        <f t="shared" si="57"/>
        <v>9</v>
      </c>
      <c r="AE195" s="18">
        <f t="shared" si="58"/>
        <v>2</v>
      </c>
      <c r="AF195" s="19" t="str">
        <f t="shared" si="17"/>
        <v>M</v>
      </c>
      <c r="AG195" s="20" t="str">
        <f t="shared" si="18"/>
        <v>9</v>
      </c>
      <c r="AH195" s="21" t="str">
        <f t="shared" si="19"/>
        <v>c</v>
      </c>
      <c r="AI195" s="22">
        <f t="shared" si="20"/>
        <v>100.41666666666667</v>
      </c>
      <c r="AJ195" s="16">
        <f t="shared" si="64"/>
        <v>5</v>
      </c>
      <c r="AK195" s="17">
        <f t="shared" si="59"/>
        <v>0</v>
      </c>
      <c r="AL195" s="18">
        <f t="shared" si="60"/>
        <v>5</v>
      </c>
      <c r="AM195" s="19" t="str">
        <f t="shared" si="23"/>
        <v>F</v>
      </c>
      <c r="AN195" s="20" t="str">
        <f t="shared" si="24"/>
        <v>0</v>
      </c>
      <c r="AO195" s="21" t="str">
        <f t="shared" si="25"/>
        <v>f</v>
      </c>
    </row>
    <row r="196" spans="1:41" ht="18" thickBot="1" thickTop="1">
      <c r="A196" s="34" t="s">
        <v>355</v>
      </c>
      <c r="B196" s="57" t="s">
        <v>356</v>
      </c>
      <c r="C196" s="60" t="str">
        <f t="shared" si="67"/>
        <v>DM79ms</v>
      </c>
      <c r="D196" s="42">
        <f t="shared" si="68"/>
        <v>274.83721106019124</v>
      </c>
      <c r="E196" s="43">
        <f t="shared" si="50"/>
        <v>94.83721106019124</v>
      </c>
      <c r="F196" s="46">
        <f t="shared" si="69"/>
        <v>1856.7191506074919</v>
      </c>
      <c r="G196" s="47">
        <f t="shared" si="51"/>
        <v>1153.7117922628597</v>
      </c>
      <c r="H196" s="31">
        <v>39</v>
      </c>
      <c r="I196" s="32">
        <v>45</v>
      </c>
      <c r="J196" s="32">
        <v>0</v>
      </c>
      <c r="K196" s="33" t="s">
        <v>5</v>
      </c>
      <c r="L196" s="31">
        <v>105</v>
      </c>
      <c r="M196" s="32">
        <v>0</v>
      </c>
      <c r="N196" s="32">
        <v>0</v>
      </c>
      <c r="O196" s="33" t="s">
        <v>7</v>
      </c>
      <c r="P196" s="7">
        <f t="shared" si="5"/>
        <v>39.75</v>
      </c>
      <c r="Q196" s="8">
        <f t="shared" si="6"/>
        <v>-105</v>
      </c>
      <c r="R196" s="9">
        <f aca="true" t="shared" si="70" ref="R196:S227">RADIANS(P196)</f>
        <v>0.693768377667746</v>
      </c>
      <c r="S196" s="10">
        <f t="shared" si="70"/>
        <v>-1.8325957145940461</v>
      </c>
      <c r="T196" s="25">
        <f t="shared" si="52"/>
        <v>0.9578331444492622</v>
      </c>
      <c r="U196" s="25">
        <f t="shared" si="61"/>
        <v>0.291432922713466</v>
      </c>
      <c r="V196" s="26">
        <f t="shared" si="53"/>
        <v>1856.7191506074919</v>
      </c>
      <c r="W196" s="27">
        <f t="shared" si="54"/>
        <v>1153.7117922628597</v>
      </c>
      <c r="X196" s="28">
        <f t="shared" si="11"/>
        <v>0.08432500342605843</v>
      </c>
      <c r="Y196" s="25">
        <f t="shared" si="62"/>
        <v>0.08432500342605843</v>
      </c>
      <c r="Z196" s="29">
        <f t="shared" si="55"/>
        <v>85.16278893980878</v>
      </c>
      <c r="AA196" s="30">
        <f t="shared" si="56"/>
        <v>274.83721106019124</v>
      </c>
      <c r="AB196" s="15">
        <f t="shared" si="14"/>
        <v>129.75</v>
      </c>
      <c r="AC196" s="16">
        <f t="shared" si="63"/>
        <v>12</v>
      </c>
      <c r="AD196" s="17">
        <f t="shared" si="57"/>
        <v>9</v>
      </c>
      <c r="AE196" s="18">
        <f t="shared" si="58"/>
        <v>18</v>
      </c>
      <c r="AF196" s="19" t="str">
        <f t="shared" si="17"/>
        <v>M</v>
      </c>
      <c r="AG196" s="20" t="str">
        <f t="shared" si="18"/>
        <v>9</v>
      </c>
      <c r="AH196" s="21" t="str">
        <f t="shared" si="19"/>
        <v>s</v>
      </c>
      <c r="AI196" s="22">
        <f t="shared" si="20"/>
        <v>75</v>
      </c>
      <c r="AJ196" s="16">
        <f t="shared" si="64"/>
        <v>3</v>
      </c>
      <c r="AK196" s="17">
        <f t="shared" si="59"/>
        <v>7.5</v>
      </c>
      <c r="AL196" s="18">
        <f t="shared" si="60"/>
        <v>12</v>
      </c>
      <c r="AM196" s="19" t="str">
        <f t="shared" si="23"/>
        <v>D</v>
      </c>
      <c r="AN196" s="20" t="str">
        <f t="shared" si="24"/>
        <v>7</v>
      </c>
      <c r="AO196" s="21" t="str">
        <f t="shared" si="25"/>
        <v>m</v>
      </c>
    </row>
    <row r="197" spans="1:41" ht="18" thickBot="1" thickTop="1">
      <c r="A197" s="34" t="s">
        <v>357</v>
      </c>
      <c r="B197" s="57" t="s">
        <v>358</v>
      </c>
      <c r="C197" s="60" t="str">
        <f t="shared" si="67"/>
        <v>FN42li</v>
      </c>
      <c r="D197" s="42">
        <f t="shared" si="68"/>
        <v>73.97942942230083</v>
      </c>
      <c r="E197" s="43">
        <f t="shared" si="50"/>
        <v>253.97942942230083</v>
      </c>
      <c r="F197" s="46">
        <f t="shared" si="69"/>
        <v>1027.474365043746</v>
      </c>
      <c r="G197" s="47">
        <f t="shared" si="51"/>
        <v>638.442971200526</v>
      </c>
      <c r="H197" s="31">
        <v>42</v>
      </c>
      <c r="I197" s="32">
        <v>21</v>
      </c>
      <c r="J197" s="32">
        <v>0</v>
      </c>
      <c r="K197" s="33" t="s">
        <v>5</v>
      </c>
      <c r="L197" s="31">
        <v>71</v>
      </c>
      <c r="M197" s="32">
        <v>5</v>
      </c>
      <c r="N197" s="32">
        <v>0</v>
      </c>
      <c r="O197" s="33" t="s">
        <v>7</v>
      </c>
      <c r="P197" s="7">
        <f t="shared" si="5"/>
        <v>42.35</v>
      </c>
      <c r="Q197" s="8">
        <f t="shared" si="6"/>
        <v>-71.08333333333333</v>
      </c>
      <c r="R197" s="9">
        <f t="shared" si="70"/>
        <v>0.7391469382195985</v>
      </c>
      <c r="S197" s="10">
        <f t="shared" si="70"/>
        <v>-1.2406382099593025</v>
      </c>
      <c r="T197" s="25">
        <f t="shared" si="52"/>
        <v>0.9870235685541523</v>
      </c>
      <c r="U197" s="25">
        <f t="shared" si="61"/>
        <v>0.16127364072260963</v>
      </c>
      <c r="V197" s="26">
        <f t="shared" si="53"/>
        <v>1027.474365043746</v>
      </c>
      <c r="W197" s="27">
        <f t="shared" si="54"/>
        <v>638.442971200526</v>
      </c>
      <c r="X197" s="28">
        <f t="shared" si="11"/>
        <v>0.2759824543619763</v>
      </c>
      <c r="Y197" s="25">
        <f t="shared" si="62"/>
        <v>0.2759824543619763</v>
      </c>
      <c r="Z197" s="29">
        <f t="shared" si="55"/>
        <v>73.97942942230083</v>
      </c>
      <c r="AA197" s="30">
        <f t="shared" si="56"/>
        <v>73.97942942230083</v>
      </c>
      <c r="AB197" s="15">
        <f t="shared" si="14"/>
        <v>132.35</v>
      </c>
      <c r="AC197" s="16">
        <f t="shared" si="63"/>
        <v>13</v>
      </c>
      <c r="AD197" s="17">
        <f t="shared" si="57"/>
        <v>2</v>
      </c>
      <c r="AE197" s="18">
        <f t="shared" si="58"/>
        <v>8</v>
      </c>
      <c r="AF197" s="19" t="str">
        <f t="shared" si="17"/>
        <v>N</v>
      </c>
      <c r="AG197" s="20" t="str">
        <f t="shared" si="18"/>
        <v>2</v>
      </c>
      <c r="AH197" s="21" t="str">
        <f t="shared" si="19"/>
        <v>i</v>
      </c>
      <c r="AI197" s="22">
        <f t="shared" si="20"/>
        <v>108.91666666666667</v>
      </c>
      <c r="AJ197" s="16">
        <f t="shared" si="64"/>
        <v>5</v>
      </c>
      <c r="AK197" s="17">
        <f t="shared" si="59"/>
        <v>4</v>
      </c>
      <c r="AL197" s="18">
        <f t="shared" si="60"/>
        <v>11</v>
      </c>
      <c r="AM197" s="19" t="str">
        <f t="shared" si="23"/>
        <v>F</v>
      </c>
      <c r="AN197" s="20" t="str">
        <f t="shared" si="24"/>
        <v>4</v>
      </c>
      <c r="AO197" s="21" t="str">
        <f t="shared" si="25"/>
        <v>l</v>
      </c>
    </row>
    <row r="198" spans="1:41" ht="18" thickBot="1" thickTop="1">
      <c r="A198" s="34" t="s">
        <v>359</v>
      </c>
      <c r="B198" s="57" t="s">
        <v>360</v>
      </c>
      <c r="C198" s="60" t="str">
        <f t="shared" si="67"/>
        <v>FN30as</v>
      </c>
      <c r="D198" s="42">
        <f t="shared" si="68"/>
        <v>83.99758358621918</v>
      </c>
      <c r="E198" s="43">
        <f t="shared" si="50"/>
        <v>263.9975835862192</v>
      </c>
      <c r="F198" s="46">
        <f t="shared" si="69"/>
        <v>774.9951884209979</v>
      </c>
      <c r="G198" s="47">
        <f t="shared" si="51"/>
        <v>481.5596842073496</v>
      </c>
      <c r="H198" s="31">
        <v>40</v>
      </c>
      <c r="I198" s="32">
        <v>47</v>
      </c>
      <c r="J198" s="32">
        <v>0</v>
      </c>
      <c r="K198" s="33" t="s">
        <v>5</v>
      </c>
      <c r="L198" s="31">
        <v>73</v>
      </c>
      <c r="M198" s="32">
        <v>58</v>
      </c>
      <c r="N198" s="32">
        <v>0</v>
      </c>
      <c r="O198" s="33" t="s">
        <v>7</v>
      </c>
      <c r="P198" s="7">
        <f t="shared" si="5"/>
        <v>40.78333333333333</v>
      </c>
      <c r="Q198" s="8">
        <f t="shared" si="6"/>
        <v>-73.96666666666667</v>
      </c>
      <c r="R198" s="9">
        <f t="shared" si="70"/>
        <v>0.7118034466050207</v>
      </c>
      <c r="S198" s="10">
        <f t="shared" si="70"/>
        <v>-1.2909618700584724</v>
      </c>
      <c r="T198" s="25">
        <f t="shared" si="52"/>
        <v>0.9926104633416079</v>
      </c>
      <c r="U198" s="25">
        <f t="shared" si="61"/>
        <v>0.12164419846507579</v>
      </c>
      <c r="V198" s="26">
        <f t="shared" si="53"/>
        <v>774.9951884209979</v>
      </c>
      <c r="W198" s="27">
        <f t="shared" si="54"/>
        <v>481.5596842073496</v>
      </c>
      <c r="X198" s="28">
        <f t="shared" si="11"/>
        <v>0.10457040651559805</v>
      </c>
      <c r="Y198" s="25">
        <f t="shared" si="62"/>
        <v>0.10457040651559805</v>
      </c>
      <c r="Z198" s="29">
        <f t="shared" si="55"/>
        <v>83.99758358621918</v>
      </c>
      <c r="AA198" s="30">
        <f t="shared" si="56"/>
        <v>83.99758358621918</v>
      </c>
      <c r="AB198" s="15">
        <f t="shared" si="14"/>
        <v>130.78333333333333</v>
      </c>
      <c r="AC198" s="16">
        <f t="shared" si="63"/>
        <v>13</v>
      </c>
      <c r="AD198" s="17">
        <f t="shared" si="57"/>
        <v>0</v>
      </c>
      <c r="AE198" s="18">
        <f t="shared" si="58"/>
        <v>18</v>
      </c>
      <c r="AF198" s="19" t="str">
        <f t="shared" si="17"/>
        <v>N</v>
      </c>
      <c r="AG198" s="20" t="str">
        <f t="shared" si="18"/>
        <v>0</v>
      </c>
      <c r="AH198" s="21" t="str">
        <f t="shared" si="19"/>
        <v>s</v>
      </c>
      <c r="AI198" s="22">
        <f t="shared" si="20"/>
        <v>106.03333333333333</v>
      </c>
      <c r="AJ198" s="16">
        <f t="shared" si="64"/>
        <v>5</v>
      </c>
      <c r="AK198" s="17">
        <f t="shared" si="59"/>
        <v>3</v>
      </c>
      <c r="AL198" s="18">
        <f t="shared" si="60"/>
        <v>0</v>
      </c>
      <c r="AM198" s="19" t="str">
        <f t="shared" si="23"/>
        <v>F</v>
      </c>
      <c r="AN198" s="20" t="str">
        <f t="shared" si="24"/>
        <v>3</v>
      </c>
      <c r="AO198" s="21" t="str">
        <f t="shared" si="25"/>
        <v>a</v>
      </c>
    </row>
    <row r="199" spans="1:41" ht="18" thickBot="1" thickTop="1">
      <c r="A199" s="34" t="s">
        <v>361</v>
      </c>
      <c r="B199" s="57" t="s">
        <v>362</v>
      </c>
      <c r="C199" s="60" t="str">
        <f t="shared" si="67"/>
        <v>FN00ak</v>
      </c>
      <c r="D199" s="42">
        <f t="shared" si="68"/>
        <v>88.15961319392207</v>
      </c>
      <c r="E199" s="43">
        <f t="shared" si="50"/>
        <v>268.15961319392204</v>
      </c>
      <c r="F199" s="46">
        <f t="shared" si="69"/>
        <v>269.79502263314157</v>
      </c>
      <c r="G199" s="47">
        <f t="shared" si="51"/>
        <v>167.6428548732526</v>
      </c>
      <c r="H199" s="31">
        <v>40</v>
      </c>
      <c r="I199" s="32">
        <v>27</v>
      </c>
      <c r="J199" s="32">
        <v>0</v>
      </c>
      <c r="K199" s="33" t="s">
        <v>5</v>
      </c>
      <c r="L199" s="31">
        <v>79</v>
      </c>
      <c r="M199" s="32">
        <v>57</v>
      </c>
      <c r="N199" s="32">
        <v>0</v>
      </c>
      <c r="O199" s="33" t="s">
        <v>7</v>
      </c>
      <c r="P199" s="7">
        <f t="shared" si="5"/>
        <v>40.45</v>
      </c>
      <c r="Q199" s="8">
        <f t="shared" si="6"/>
        <v>-79.95</v>
      </c>
      <c r="R199" s="9">
        <f t="shared" si="70"/>
        <v>0.7059856824317063</v>
      </c>
      <c r="S199" s="10">
        <f t="shared" si="70"/>
        <v>-1.3953907369694665</v>
      </c>
      <c r="T199" s="25">
        <f t="shared" si="52"/>
        <v>0.9991034845918847</v>
      </c>
      <c r="U199" s="25">
        <f t="shared" si="61"/>
        <v>0.04234735875579054</v>
      </c>
      <c r="V199" s="26">
        <f t="shared" si="53"/>
        <v>269.79502263314157</v>
      </c>
      <c r="W199" s="27">
        <f t="shared" si="54"/>
        <v>167.6428548732526</v>
      </c>
      <c r="X199" s="28">
        <f t="shared" si="11"/>
        <v>0.032115286139759065</v>
      </c>
      <c r="Y199" s="25">
        <f t="shared" si="62"/>
        <v>0.032115286139759065</v>
      </c>
      <c r="Z199" s="29">
        <f t="shared" si="55"/>
        <v>88.15961319392207</v>
      </c>
      <c r="AA199" s="30">
        <f t="shared" si="56"/>
        <v>88.15961319392207</v>
      </c>
      <c r="AB199" s="15">
        <f t="shared" si="14"/>
        <v>130.45</v>
      </c>
      <c r="AC199" s="16">
        <f t="shared" si="63"/>
        <v>13</v>
      </c>
      <c r="AD199" s="17">
        <f t="shared" si="57"/>
        <v>0</v>
      </c>
      <c r="AE199" s="18">
        <f t="shared" si="58"/>
        <v>10</v>
      </c>
      <c r="AF199" s="19" t="str">
        <f t="shared" si="17"/>
        <v>N</v>
      </c>
      <c r="AG199" s="20" t="str">
        <f t="shared" si="18"/>
        <v>0</v>
      </c>
      <c r="AH199" s="21" t="str">
        <f t="shared" si="19"/>
        <v>k</v>
      </c>
      <c r="AI199" s="22">
        <f t="shared" si="20"/>
        <v>100.05</v>
      </c>
      <c r="AJ199" s="16">
        <f t="shared" si="64"/>
        <v>5</v>
      </c>
      <c r="AK199" s="17">
        <f t="shared" si="59"/>
        <v>0</v>
      </c>
      <c r="AL199" s="18">
        <f t="shared" si="60"/>
        <v>0</v>
      </c>
      <c r="AM199" s="19" t="str">
        <f t="shared" si="23"/>
        <v>F</v>
      </c>
      <c r="AN199" s="20" t="str">
        <f t="shared" si="24"/>
        <v>0</v>
      </c>
      <c r="AO199" s="21" t="str">
        <f t="shared" si="25"/>
        <v>a</v>
      </c>
    </row>
    <row r="200" spans="1:41" ht="18" thickBot="1" thickTop="1">
      <c r="A200" s="34" t="s">
        <v>361</v>
      </c>
      <c r="B200" s="57" t="s">
        <v>363</v>
      </c>
      <c r="C200" s="60" t="str">
        <f t="shared" si="67"/>
        <v>FM18lv</v>
      </c>
      <c r="D200" s="42">
        <f t="shared" si="68"/>
        <v>106.09412155765263</v>
      </c>
      <c r="E200" s="43">
        <f t="shared" si="50"/>
        <v>286.0941215576526</v>
      </c>
      <c r="F200" s="46">
        <f t="shared" si="69"/>
        <v>549.5522112837436</v>
      </c>
      <c r="G200" s="47">
        <f t="shared" si="51"/>
        <v>341.47591272204085</v>
      </c>
      <c r="H200" s="31">
        <v>38</v>
      </c>
      <c r="I200" s="32">
        <v>53</v>
      </c>
      <c r="J200" s="32">
        <v>0</v>
      </c>
      <c r="K200" s="33" t="s">
        <v>5</v>
      </c>
      <c r="L200" s="31">
        <v>77</v>
      </c>
      <c r="M200" s="32">
        <v>2</v>
      </c>
      <c r="N200" s="32">
        <v>0</v>
      </c>
      <c r="O200" s="33" t="s">
        <v>7</v>
      </c>
      <c r="P200" s="7">
        <f t="shared" si="5"/>
        <v>38.88333333333333</v>
      </c>
      <c r="Q200" s="8">
        <f t="shared" si="6"/>
        <v>-77.03333333333333</v>
      </c>
      <c r="R200" s="9">
        <f t="shared" si="70"/>
        <v>0.6786421908171285</v>
      </c>
      <c r="S200" s="10">
        <f t="shared" si="70"/>
        <v>-1.344485300452965</v>
      </c>
      <c r="T200" s="25">
        <f t="shared" si="52"/>
        <v>0.9962820511051818</v>
      </c>
      <c r="U200" s="25">
        <f t="shared" si="61"/>
        <v>0.08625839134888458</v>
      </c>
      <c r="V200" s="26">
        <f t="shared" si="53"/>
        <v>549.5522112837436</v>
      </c>
      <c r="W200" s="27">
        <f t="shared" si="54"/>
        <v>341.47591272204085</v>
      </c>
      <c r="X200" s="28">
        <f t="shared" si="11"/>
        <v>-0.27721607765630046</v>
      </c>
      <c r="Y200" s="25">
        <f t="shared" si="62"/>
        <v>-0.27721607765630046</v>
      </c>
      <c r="Z200" s="29">
        <f t="shared" si="55"/>
        <v>106.09412155765263</v>
      </c>
      <c r="AA200" s="30">
        <f t="shared" si="56"/>
        <v>106.09412155765263</v>
      </c>
      <c r="AB200" s="15">
        <f t="shared" si="14"/>
        <v>128.88333333333333</v>
      </c>
      <c r="AC200" s="16">
        <f t="shared" si="63"/>
        <v>12</v>
      </c>
      <c r="AD200" s="17">
        <f t="shared" si="57"/>
        <v>8</v>
      </c>
      <c r="AE200" s="18">
        <f t="shared" si="58"/>
        <v>21</v>
      </c>
      <c r="AF200" s="19" t="str">
        <f t="shared" si="17"/>
        <v>M</v>
      </c>
      <c r="AG200" s="20" t="str">
        <f t="shared" si="18"/>
        <v>8</v>
      </c>
      <c r="AH200" s="21" t="str">
        <f t="shared" si="19"/>
        <v>v</v>
      </c>
      <c r="AI200" s="22">
        <f t="shared" si="20"/>
        <v>102.96666666666667</v>
      </c>
      <c r="AJ200" s="16">
        <f t="shared" si="64"/>
        <v>5</v>
      </c>
      <c r="AK200" s="17">
        <f t="shared" si="59"/>
        <v>1</v>
      </c>
      <c r="AL200" s="18">
        <f t="shared" si="60"/>
        <v>11</v>
      </c>
      <c r="AM200" s="19" t="str">
        <f t="shared" si="23"/>
        <v>F</v>
      </c>
      <c r="AN200" s="20" t="str">
        <f t="shared" si="24"/>
        <v>1</v>
      </c>
      <c r="AO200" s="21" t="str">
        <f t="shared" si="25"/>
        <v>l</v>
      </c>
    </row>
    <row r="201" spans="1:41" ht="18" thickBot="1" thickTop="1">
      <c r="A201" s="34" t="s">
        <v>364</v>
      </c>
      <c r="B201" s="57" t="s">
        <v>365</v>
      </c>
      <c r="C201" s="60" t="str">
        <f t="shared" si="67"/>
        <v>EM73ts</v>
      </c>
      <c r="D201" s="42">
        <f t="shared" si="68"/>
        <v>188.86165911565274</v>
      </c>
      <c r="E201" s="43">
        <f t="shared" si="50"/>
        <v>8.861659115652742</v>
      </c>
      <c r="F201" s="46">
        <f t="shared" si="69"/>
        <v>749.3753759869126</v>
      </c>
      <c r="G201" s="47">
        <f t="shared" si="51"/>
        <v>465.64027081028524</v>
      </c>
      <c r="H201" s="31">
        <v>33</v>
      </c>
      <c r="I201" s="32">
        <v>45</v>
      </c>
      <c r="J201" s="32">
        <v>0</v>
      </c>
      <c r="K201" s="33" t="s">
        <v>5</v>
      </c>
      <c r="L201" s="31">
        <v>84</v>
      </c>
      <c r="M201" s="32">
        <v>23</v>
      </c>
      <c r="N201" s="32">
        <v>0</v>
      </c>
      <c r="O201" s="33" t="s">
        <v>7</v>
      </c>
      <c r="P201" s="7">
        <f t="shared" si="5"/>
        <v>33.75</v>
      </c>
      <c r="Q201" s="8">
        <f t="shared" si="6"/>
        <v>-84.38333333333334</v>
      </c>
      <c r="R201" s="9">
        <f t="shared" si="70"/>
        <v>0.5890486225480862</v>
      </c>
      <c r="S201" s="10">
        <f t="shared" si="70"/>
        <v>-1.4727670004745486</v>
      </c>
      <c r="T201" s="25">
        <f t="shared" si="52"/>
        <v>0.993090400699471</v>
      </c>
      <c r="U201" s="25">
        <f t="shared" si="61"/>
        <v>0.11762288117829423</v>
      </c>
      <c r="V201" s="26">
        <f t="shared" si="53"/>
        <v>749.3753759869126</v>
      </c>
      <c r="W201" s="27">
        <f t="shared" si="54"/>
        <v>465.64027081028524</v>
      </c>
      <c r="X201" s="28">
        <f t="shared" si="11"/>
        <v>-0.988063172831751</v>
      </c>
      <c r="Y201" s="25">
        <f t="shared" si="62"/>
        <v>-0.988063172831751</v>
      </c>
      <c r="Z201" s="29">
        <f t="shared" si="55"/>
        <v>171.13834088434726</v>
      </c>
      <c r="AA201" s="30">
        <f t="shared" si="56"/>
        <v>188.86165911565274</v>
      </c>
      <c r="AB201" s="15">
        <f t="shared" si="14"/>
        <v>123.75</v>
      </c>
      <c r="AC201" s="16">
        <f t="shared" si="63"/>
        <v>12</v>
      </c>
      <c r="AD201" s="17">
        <f t="shared" si="57"/>
        <v>3</v>
      </c>
      <c r="AE201" s="18">
        <f t="shared" si="58"/>
        <v>18</v>
      </c>
      <c r="AF201" s="19" t="str">
        <f t="shared" si="17"/>
        <v>M</v>
      </c>
      <c r="AG201" s="20" t="str">
        <f t="shared" si="18"/>
        <v>3</v>
      </c>
      <c r="AH201" s="21" t="str">
        <f t="shared" si="19"/>
        <v>s</v>
      </c>
      <c r="AI201" s="22">
        <f t="shared" si="20"/>
        <v>95.61666666666666</v>
      </c>
      <c r="AJ201" s="16">
        <f t="shared" si="64"/>
        <v>4</v>
      </c>
      <c r="AK201" s="17">
        <f t="shared" si="59"/>
        <v>7.5</v>
      </c>
      <c r="AL201" s="18">
        <f t="shared" si="60"/>
        <v>19</v>
      </c>
      <c r="AM201" s="19" t="str">
        <f t="shared" si="23"/>
        <v>E</v>
      </c>
      <c r="AN201" s="20" t="str">
        <f t="shared" si="24"/>
        <v>7</v>
      </c>
      <c r="AO201" s="21" t="str">
        <f t="shared" si="25"/>
        <v>t</v>
      </c>
    </row>
    <row r="202" spans="1:41" ht="18" thickBot="1" thickTop="1">
      <c r="A202" s="34" t="s">
        <v>366</v>
      </c>
      <c r="B202" s="57" t="s">
        <v>367</v>
      </c>
      <c r="C202" s="60" t="str">
        <f t="shared" si="67"/>
        <v>EL95vs</v>
      </c>
      <c r="D202" s="42">
        <f t="shared" si="68"/>
        <v>169.62720461118568</v>
      </c>
      <c r="E202" s="43">
        <f aca="true" t="shared" si="71" ref="E202:E235">IF(OR(D202="",D202="  N/A  "),D202,MOD(180+D202,360))</f>
        <v>349.6272046111857</v>
      </c>
      <c r="F202" s="46">
        <f t="shared" si="69"/>
        <v>1651.4566488343273</v>
      </c>
      <c r="G202" s="47">
        <f aca="true" t="shared" si="72" ref="G202:G231">IF(F202="","",W202)</f>
        <v>1026.1675868144514</v>
      </c>
      <c r="H202" s="31">
        <v>25</v>
      </c>
      <c r="I202" s="32">
        <v>46</v>
      </c>
      <c r="J202" s="32">
        <v>0</v>
      </c>
      <c r="K202" s="33" t="s">
        <v>5</v>
      </c>
      <c r="L202" s="31">
        <v>80</v>
      </c>
      <c r="M202" s="32">
        <v>12</v>
      </c>
      <c r="N202" s="32">
        <v>0</v>
      </c>
      <c r="O202" s="33" t="s">
        <v>7</v>
      </c>
      <c r="P202" s="7">
        <f t="shared" si="5"/>
        <v>25.766666666666666</v>
      </c>
      <c r="Q202" s="8">
        <f t="shared" si="6"/>
        <v>-80.2</v>
      </c>
      <c r="R202" s="9">
        <f t="shared" si="70"/>
        <v>0.44971317059720556</v>
      </c>
      <c r="S202" s="10">
        <f t="shared" si="70"/>
        <v>-1.3997540600994522</v>
      </c>
      <c r="T202" s="25">
        <f aca="true" t="shared" si="73" ref="T202:T231">SIN($R$5)*SIN(R202)+COS($R$5)*COS(R202)*COS(S202-$S$5)</f>
        <v>0.9665915737289863</v>
      </c>
      <c r="U202" s="25">
        <f t="shared" si="61"/>
        <v>0.2592146678440319</v>
      </c>
      <c r="V202" s="26">
        <f aca="true" t="shared" si="74" ref="V202:V235">U202*6371</f>
        <v>1651.4566488343273</v>
      </c>
      <c r="W202" s="27">
        <f aca="true" t="shared" si="75" ref="W202:W235">V202*0.62137119223733</f>
        <v>1026.1675868144514</v>
      </c>
      <c r="X202" s="28">
        <f t="shared" si="11"/>
        <v>-0.9836570722417635</v>
      </c>
      <c r="Y202" s="25">
        <f t="shared" si="62"/>
        <v>-0.9836570722417635</v>
      </c>
      <c r="Z202" s="29">
        <f aca="true" t="shared" si="76" ref="Z202:Z235">DEGREES(ACOS(Y202))</f>
        <v>169.62720461118568</v>
      </c>
      <c r="AA202" s="30">
        <f aca="true" t="shared" si="77" ref="AA202:AA235">IF(SIN(S202-$S$5)&lt;0,360-Z202,Z202)</f>
        <v>169.62720461118568</v>
      </c>
      <c r="AB202" s="15">
        <f t="shared" si="14"/>
        <v>115.76666666666667</v>
      </c>
      <c r="AC202" s="16">
        <f t="shared" si="63"/>
        <v>11</v>
      </c>
      <c r="AD202" s="17">
        <f aca="true" t="shared" si="78" ref="AD202:AD231">INT(AB202-(10*AC202))</f>
        <v>5</v>
      </c>
      <c r="AE202" s="18">
        <f aca="true" t="shared" si="79" ref="AE202:AE231">INT(24*(AB202-(10*AC202)-AD202))</f>
        <v>18</v>
      </c>
      <c r="AF202" s="19" t="str">
        <f t="shared" si="17"/>
        <v>L</v>
      </c>
      <c r="AG202" s="20" t="str">
        <f t="shared" si="18"/>
        <v>5</v>
      </c>
      <c r="AH202" s="21" t="str">
        <f t="shared" si="19"/>
        <v>s</v>
      </c>
      <c r="AI202" s="22">
        <f t="shared" si="20"/>
        <v>99.8</v>
      </c>
      <c r="AJ202" s="16">
        <f t="shared" si="64"/>
        <v>4</v>
      </c>
      <c r="AK202" s="17">
        <f aca="true" t="shared" si="80" ref="AK202:AK231">INT(AI202-(20*AJ202))/2</f>
        <v>9.5</v>
      </c>
      <c r="AL202" s="18">
        <f aca="true" t="shared" si="81" ref="AL202:AL231">INT((MOD(INT(AI202),2)+(AI202-((20*AJ202)+(2*AK202))))*12)</f>
        <v>21</v>
      </c>
      <c r="AM202" s="19" t="str">
        <f t="shared" si="23"/>
        <v>E</v>
      </c>
      <c r="AN202" s="20" t="str">
        <f t="shared" si="24"/>
        <v>9</v>
      </c>
      <c r="AO202" s="21" t="str">
        <f t="shared" si="25"/>
        <v>v</v>
      </c>
    </row>
    <row r="203" spans="1:41" ht="18" thickBot="1" thickTop="1">
      <c r="A203" s="34" t="s">
        <v>368</v>
      </c>
      <c r="B203" s="57" t="s">
        <v>369</v>
      </c>
      <c r="C203" s="60" t="str">
        <f t="shared" si="67"/>
        <v>EM63om</v>
      </c>
      <c r="D203" s="42">
        <f t="shared" si="68"/>
        <v>204.25689320457693</v>
      </c>
      <c r="E203" s="43">
        <f t="shared" si="71"/>
        <v>24.256893204576954</v>
      </c>
      <c r="F203" s="46">
        <f t="shared" si="69"/>
        <v>835.9668552603966</v>
      </c>
      <c r="G203" s="47">
        <f t="shared" si="72"/>
        <v>519.4457215240441</v>
      </c>
      <c r="H203" s="31">
        <v>33</v>
      </c>
      <c r="I203" s="32">
        <v>30</v>
      </c>
      <c r="J203" s="32">
        <v>0</v>
      </c>
      <c r="K203" s="33" t="s">
        <v>5</v>
      </c>
      <c r="L203" s="31">
        <v>86</v>
      </c>
      <c r="M203" s="32">
        <v>50</v>
      </c>
      <c r="N203" s="32">
        <v>0</v>
      </c>
      <c r="O203" s="33" t="s">
        <v>7</v>
      </c>
      <c r="P203" s="7">
        <f t="shared" si="5"/>
        <v>33.5</v>
      </c>
      <c r="Q203" s="8">
        <f t="shared" si="6"/>
        <v>-86.83333333333333</v>
      </c>
      <c r="R203" s="9">
        <f t="shared" si="70"/>
        <v>0.5846852994181004</v>
      </c>
      <c r="S203" s="10">
        <f t="shared" si="70"/>
        <v>-1.5155275671484094</v>
      </c>
      <c r="T203" s="25">
        <f t="shared" si="73"/>
        <v>0.9914037366787618</v>
      </c>
      <c r="U203" s="25">
        <f t="shared" si="61"/>
        <v>0.13121438632246063</v>
      </c>
      <c r="V203" s="26">
        <f t="shared" si="74"/>
        <v>835.9668552603966</v>
      </c>
      <c r="W203" s="27">
        <f t="shared" si="75"/>
        <v>519.4457215240441</v>
      </c>
      <c r="X203" s="28">
        <f t="shared" si="11"/>
        <v>-0.9117126237566234</v>
      </c>
      <c r="Y203" s="25">
        <f t="shared" si="62"/>
        <v>-0.9117126237566234</v>
      </c>
      <c r="Z203" s="29">
        <f t="shared" si="76"/>
        <v>155.74310679542307</v>
      </c>
      <c r="AA203" s="30">
        <f t="shared" si="77"/>
        <v>204.25689320457693</v>
      </c>
      <c r="AB203" s="15">
        <f t="shared" si="14"/>
        <v>123.5</v>
      </c>
      <c r="AC203" s="16">
        <f t="shared" si="63"/>
        <v>12</v>
      </c>
      <c r="AD203" s="17">
        <f t="shared" si="78"/>
        <v>3</v>
      </c>
      <c r="AE203" s="18">
        <f t="shared" si="79"/>
        <v>12</v>
      </c>
      <c r="AF203" s="19" t="str">
        <f t="shared" si="17"/>
        <v>M</v>
      </c>
      <c r="AG203" s="20" t="str">
        <f t="shared" si="18"/>
        <v>3</v>
      </c>
      <c r="AH203" s="21" t="str">
        <f t="shared" si="19"/>
        <v>m</v>
      </c>
      <c r="AI203" s="22">
        <f t="shared" si="20"/>
        <v>93.16666666666667</v>
      </c>
      <c r="AJ203" s="16">
        <f t="shared" si="64"/>
        <v>4</v>
      </c>
      <c r="AK203" s="17">
        <f t="shared" si="80"/>
        <v>6.5</v>
      </c>
      <c r="AL203" s="18">
        <f t="shared" si="81"/>
        <v>14</v>
      </c>
      <c r="AM203" s="19" t="str">
        <f t="shared" si="23"/>
        <v>E</v>
      </c>
      <c r="AN203" s="20" t="str">
        <f t="shared" si="24"/>
        <v>6</v>
      </c>
      <c r="AO203" s="21" t="str">
        <f t="shared" si="25"/>
        <v>o</v>
      </c>
    </row>
    <row r="204" spans="1:41" ht="18" thickBot="1" thickTop="1">
      <c r="A204" s="34" t="s">
        <v>370</v>
      </c>
      <c r="B204" s="57" t="s">
        <v>371</v>
      </c>
      <c r="C204" s="60" t="str">
        <f>IF(D204&lt;&gt;"",AM204&amp;AF204&amp;AN204&amp;AG204&amp;AO204&amp;AH204,"")</f>
        <v>EL29hs</v>
      </c>
      <c r="D204" s="42">
        <f>IF(F204="","",IF(ISERR(AA204),"  N/A  ",AA204))</f>
        <v>226.82038662102516</v>
      </c>
      <c r="E204" s="43">
        <f t="shared" si="71"/>
        <v>46.820386621025136</v>
      </c>
      <c r="F204" s="46">
        <f>IF(H204+I204+J204+L204+M204+N204&gt;0,V204,"")</f>
        <v>1622.046826014769</v>
      </c>
      <c r="G204" s="47">
        <f>IF(F204="","",W204)</f>
        <v>1007.893170145574</v>
      </c>
      <c r="H204" s="31">
        <v>29</v>
      </c>
      <c r="I204" s="32">
        <v>45</v>
      </c>
      <c r="J204" s="32">
        <v>0</v>
      </c>
      <c r="K204" s="33" t="s">
        <v>5</v>
      </c>
      <c r="L204" s="31">
        <v>95</v>
      </c>
      <c r="M204" s="32">
        <v>21</v>
      </c>
      <c r="N204" s="32">
        <v>0</v>
      </c>
      <c r="O204" s="33" t="s">
        <v>7</v>
      </c>
      <c r="P204" s="7">
        <f>(H204+(I204/60)+(J204/3600))*IF(K204="N",1,-1)</f>
        <v>29.75</v>
      </c>
      <c r="Q204" s="8">
        <f>((L204)+(M204/60)+(N204/3600))*IF(O204="E",1,-1)</f>
        <v>-95.35</v>
      </c>
      <c r="R204" s="9">
        <f>RADIANS(P204)</f>
        <v>0.519235452468313</v>
      </c>
      <c r="S204" s="10">
        <f>RADIANS(Q204)</f>
        <v>-1.6641714417765932</v>
      </c>
      <c r="T204" s="25">
        <f>SIN($R$5)*SIN(R204)+COS($R$5)*COS(R204)*COS(S204-$S$5)</f>
        <v>0.9677645028202464</v>
      </c>
      <c r="U204" s="25">
        <f aca="true" t="shared" si="82" ref="U204:U231">ACOS(T204)</f>
        <v>0.2545984658632505</v>
      </c>
      <c r="V204" s="26">
        <f t="shared" si="74"/>
        <v>1622.046826014769</v>
      </c>
      <c r="W204" s="27">
        <f t="shared" si="75"/>
        <v>1007.893170145574</v>
      </c>
      <c r="X204" s="28">
        <f>(SIN(R204)-SIN($R$5)*T204)/(COS($R$5)*SIN(U204))</f>
        <v>-0.684287685605653</v>
      </c>
      <c r="Y204" s="25">
        <f aca="true" t="shared" si="83" ref="Y204:Y231">MIN(1,MAX(-1,X204))</f>
        <v>-0.684287685605653</v>
      </c>
      <c r="Z204" s="29">
        <f t="shared" si="76"/>
        <v>133.17961337897484</v>
      </c>
      <c r="AA204" s="30">
        <f>IF(SIN(S204-$S$5)&lt;0,360-Z204,Z204)</f>
        <v>226.82038662102516</v>
      </c>
      <c r="AB204" s="15">
        <f>90+P204</f>
        <v>119.75</v>
      </c>
      <c r="AC204" s="16">
        <f aca="true" t="shared" si="84" ref="AC204:AC231">INT(AB204/10)</f>
        <v>11</v>
      </c>
      <c r="AD204" s="17">
        <f>INT(AB204-(10*AC204))</f>
        <v>9</v>
      </c>
      <c r="AE204" s="18">
        <f>INT(24*(AB204-(10*AC204)-AD204))</f>
        <v>18</v>
      </c>
      <c r="AF204" s="19" t="str">
        <f>CHAR(AC204+CODE("A"))</f>
        <v>L</v>
      </c>
      <c r="AG204" s="20" t="str">
        <f>CHAR(AD204+CODE("0"))</f>
        <v>9</v>
      </c>
      <c r="AH204" s="21" t="str">
        <f>CHAR(AE204+CODE("a"))</f>
        <v>s</v>
      </c>
      <c r="AI204" s="22">
        <f>180+Q204</f>
        <v>84.65</v>
      </c>
      <c r="AJ204" s="16">
        <f aca="true" t="shared" si="85" ref="AJ204:AJ231">INT(AI204/20)</f>
        <v>4</v>
      </c>
      <c r="AK204" s="17">
        <f>INT(AI204-(20*AJ204))/2</f>
        <v>2</v>
      </c>
      <c r="AL204" s="18">
        <f>INT((MOD(INT(AI204),2)+(AI204-((20*AJ204)+(2*AK204))))*12)</f>
        <v>7</v>
      </c>
      <c r="AM204" s="19" t="str">
        <f>CHAR(AJ204+CODE("A"))</f>
        <v>E</v>
      </c>
      <c r="AN204" s="20" t="str">
        <f>CHAR(AK204+CODE("0"))</f>
        <v>2</v>
      </c>
      <c r="AO204" s="21" t="str">
        <f>CHAR(AL204+CODE("a"))</f>
        <v>h</v>
      </c>
    </row>
    <row r="205" spans="1:41" ht="18" thickBot="1" thickTop="1">
      <c r="A205" s="34" t="s">
        <v>372</v>
      </c>
      <c r="B205" s="57" t="s">
        <v>373</v>
      </c>
      <c r="C205" s="60" t="str">
        <f t="shared" si="67"/>
        <v>EM15gk</v>
      </c>
      <c r="D205" s="42">
        <f t="shared" si="68"/>
        <v>250.75086821650723</v>
      </c>
      <c r="E205" s="43">
        <f t="shared" si="71"/>
        <v>70.75086821650723</v>
      </c>
      <c r="F205" s="46">
        <f t="shared" si="69"/>
        <v>1371.3837695147495</v>
      </c>
      <c r="G205" s="47">
        <f t="shared" si="72"/>
        <v>852.1383678783036</v>
      </c>
      <c r="H205" s="31">
        <v>35</v>
      </c>
      <c r="I205" s="32">
        <v>26</v>
      </c>
      <c r="J205" s="32">
        <v>0</v>
      </c>
      <c r="K205" s="33" t="s">
        <v>5</v>
      </c>
      <c r="L205" s="31">
        <v>97</v>
      </c>
      <c r="M205" s="32">
        <v>28</v>
      </c>
      <c r="N205" s="32">
        <v>0</v>
      </c>
      <c r="O205" s="33" t="s">
        <v>7</v>
      </c>
      <c r="P205" s="7">
        <f t="shared" si="5"/>
        <v>35.43333333333333</v>
      </c>
      <c r="Q205" s="8">
        <f t="shared" si="6"/>
        <v>-97.46666666666667</v>
      </c>
      <c r="R205" s="9">
        <f t="shared" si="70"/>
        <v>0.618428331623324</v>
      </c>
      <c r="S205" s="10">
        <f t="shared" si="70"/>
        <v>-1.7011142442771399</v>
      </c>
      <c r="T205" s="25">
        <f t="shared" si="73"/>
        <v>0.9769221544915614</v>
      </c>
      <c r="U205" s="25">
        <f t="shared" si="82"/>
        <v>0.21525408405505408</v>
      </c>
      <c r="V205" s="26">
        <f t="shared" si="74"/>
        <v>1371.3837695147495</v>
      </c>
      <c r="W205" s="27">
        <f t="shared" si="75"/>
        <v>852.1383678783036</v>
      </c>
      <c r="X205" s="28">
        <f t="shared" si="11"/>
        <v>-0.3296763392205712</v>
      </c>
      <c r="Y205" s="25">
        <f t="shared" si="83"/>
        <v>-0.3296763392205712</v>
      </c>
      <c r="Z205" s="29">
        <f t="shared" si="76"/>
        <v>109.24913178349277</v>
      </c>
      <c r="AA205" s="30">
        <f t="shared" si="77"/>
        <v>250.75086821650723</v>
      </c>
      <c r="AB205" s="15">
        <f t="shared" si="14"/>
        <v>125.43333333333334</v>
      </c>
      <c r="AC205" s="16">
        <f t="shared" si="84"/>
        <v>12</v>
      </c>
      <c r="AD205" s="17">
        <f t="shared" si="78"/>
        <v>5</v>
      </c>
      <c r="AE205" s="18">
        <f t="shared" si="79"/>
        <v>10</v>
      </c>
      <c r="AF205" s="19" t="str">
        <f t="shared" si="17"/>
        <v>M</v>
      </c>
      <c r="AG205" s="20" t="str">
        <f t="shared" si="18"/>
        <v>5</v>
      </c>
      <c r="AH205" s="21" t="str">
        <f t="shared" si="19"/>
        <v>k</v>
      </c>
      <c r="AI205" s="22">
        <f t="shared" si="20"/>
        <v>82.53333333333333</v>
      </c>
      <c r="AJ205" s="16">
        <f t="shared" si="85"/>
        <v>4</v>
      </c>
      <c r="AK205" s="17">
        <f t="shared" si="80"/>
        <v>1</v>
      </c>
      <c r="AL205" s="18">
        <f t="shared" si="81"/>
        <v>6</v>
      </c>
      <c r="AM205" s="19" t="str">
        <f t="shared" si="23"/>
        <v>E</v>
      </c>
      <c r="AN205" s="20" t="str">
        <f t="shared" si="24"/>
        <v>1</v>
      </c>
      <c r="AO205" s="21" t="str">
        <f t="shared" si="25"/>
        <v>g</v>
      </c>
    </row>
    <row r="206" spans="1:41" ht="18" thickBot="1" thickTop="1">
      <c r="A206" s="34" t="s">
        <v>374</v>
      </c>
      <c r="B206" s="57" t="s">
        <v>375</v>
      </c>
      <c r="C206" s="60" t="str">
        <f t="shared" si="67"/>
        <v>DM61ss</v>
      </c>
      <c r="D206" s="42">
        <f t="shared" si="68"/>
        <v>252.65070493212048</v>
      </c>
      <c r="E206" s="43">
        <f t="shared" si="71"/>
        <v>72.65070493212045</v>
      </c>
      <c r="F206" s="46">
        <f t="shared" si="69"/>
        <v>2298.336158397465</v>
      </c>
      <c r="G206" s="47">
        <f t="shared" si="72"/>
        <v>1428.1198789055977</v>
      </c>
      <c r="H206" s="31">
        <v>31</v>
      </c>
      <c r="I206" s="32">
        <v>46</v>
      </c>
      <c r="J206" s="32">
        <v>0</v>
      </c>
      <c r="K206" s="33" t="s">
        <v>5</v>
      </c>
      <c r="L206" s="31">
        <v>106</v>
      </c>
      <c r="M206" s="32">
        <v>29</v>
      </c>
      <c r="N206" s="32">
        <v>0</v>
      </c>
      <c r="O206" s="33" t="s">
        <v>7</v>
      </c>
      <c r="P206" s="7">
        <f t="shared" si="5"/>
        <v>31.766666666666666</v>
      </c>
      <c r="Q206" s="8">
        <f t="shared" si="6"/>
        <v>-106.48333333333333</v>
      </c>
      <c r="R206" s="9">
        <f t="shared" si="70"/>
        <v>0.5544329257168653</v>
      </c>
      <c r="S206" s="10">
        <f t="shared" si="70"/>
        <v>-1.8584847651652954</v>
      </c>
      <c r="T206" s="25">
        <f t="shared" si="73"/>
        <v>0.9356324706889467</v>
      </c>
      <c r="U206" s="25">
        <f t="shared" si="82"/>
        <v>0.36074967169949224</v>
      </c>
      <c r="V206" s="26">
        <f t="shared" si="74"/>
        <v>2298.336158397465</v>
      </c>
      <c r="W206" s="27">
        <f t="shared" si="75"/>
        <v>1428.1198789055977</v>
      </c>
      <c r="X206" s="28">
        <f t="shared" si="11"/>
        <v>-0.298196203099698</v>
      </c>
      <c r="Y206" s="25">
        <f t="shared" si="83"/>
        <v>-0.298196203099698</v>
      </c>
      <c r="Z206" s="29">
        <f t="shared" si="76"/>
        <v>107.34929506787952</v>
      </c>
      <c r="AA206" s="30">
        <f t="shared" si="77"/>
        <v>252.65070493212048</v>
      </c>
      <c r="AB206" s="15">
        <f t="shared" si="14"/>
        <v>121.76666666666667</v>
      </c>
      <c r="AC206" s="16">
        <f t="shared" si="84"/>
        <v>12</v>
      </c>
      <c r="AD206" s="17">
        <f t="shared" si="78"/>
        <v>1</v>
      </c>
      <c r="AE206" s="18">
        <f t="shared" si="79"/>
        <v>18</v>
      </c>
      <c r="AF206" s="19" t="str">
        <f t="shared" si="17"/>
        <v>M</v>
      </c>
      <c r="AG206" s="20" t="str">
        <f t="shared" si="18"/>
        <v>1</v>
      </c>
      <c r="AH206" s="21" t="str">
        <f t="shared" si="19"/>
        <v>s</v>
      </c>
      <c r="AI206" s="22">
        <f t="shared" si="20"/>
        <v>73.51666666666667</v>
      </c>
      <c r="AJ206" s="16">
        <f t="shared" si="85"/>
        <v>3</v>
      </c>
      <c r="AK206" s="17">
        <f t="shared" si="80"/>
        <v>6.5</v>
      </c>
      <c r="AL206" s="18">
        <f t="shared" si="81"/>
        <v>18</v>
      </c>
      <c r="AM206" s="19" t="str">
        <f t="shared" si="23"/>
        <v>D</v>
      </c>
      <c r="AN206" s="20" t="str">
        <f t="shared" si="24"/>
        <v>6</v>
      </c>
      <c r="AO206" s="21" t="str">
        <f t="shared" si="25"/>
        <v>s</v>
      </c>
    </row>
    <row r="207" spans="1:41" ht="18" thickBot="1" thickTop="1">
      <c r="A207" s="34" t="s">
        <v>376</v>
      </c>
      <c r="B207" s="57" t="s">
        <v>377</v>
      </c>
      <c r="C207" s="60" t="str">
        <f t="shared" si="67"/>
        <v>CM87ss</v>
      </c>
      <c r="D207" s="42">
        <f t="shared" si="68"/>
        <v>277.95334482720403</v>
      </c>
      <c r="E207" s="43">
        <f t="shared" si="71"/>
        <v>97.95334482720403</v>
      </c>
      <c r="F207" s="46">
        <f t="shared" si="69"/>
        <v>3375.6372851089286</v>
      </c>
      <c r="G207" s="47">
        <f t="shared" si="72"/>
        <v>2097.523764408919</v>
      </c>
      <c r="H207" s="31">
        <v>37</v>
      </c>
      <c r="I207" s="32">
        <v>47</v>
      </c>
      <c r="J207" s="32">
        <v>0</v>
      </c>
      <c r="K207" s="33" t="s">
        <v>5</v>
      </c>
      <c r="L207" s="31">
        <v>122</v>
      </c>
      <c r="M207" s="32">
        <v>26</v>
      </c>
      <c r="N207" s="32">
        <v>0</v>
      </c>
      <c r="O207" s="33" t="s">
        <v>7</v>
      </c>
      <c r="P207" s="7">
        <f t="shared" si="5"/>
        <v>37.78333333333333</v>
      </c>
      <c r="Q207" s="8">
        <f t="shared" si="6"/>
        <v>-122.43333333333334</v>
      </c>
      <c r="R207" s="9">
        <f t="shared" si="70"/>
        <v>0.6594435690451909</v>
      </c>
      <c r="S207" s="10">
        <f t="shared" si="70"/>
        <v>-2.136864780858391</v>
      </c>
      <c r="T207" s="25">
        <f t="shared" si="73"/>
        <v>0.8628858311085603</v>
      </c>
      <c r="U207" s="25">
        <f t="shared" si="82"/>
        <v>0.5298441822490862</v>
      </c>
      <c r="V207" s="26">
        <f t="shared" si="74"/>
        <v>3375.6372851089286</v>
      </c>
      <c r="W207" s="27">
        <f t="shared" si="75"/>
        <v>2097.523764408919</v>
      </c>
      <c r="X207" s="28">
        <f t="shared" si="11"/>
        <v>0.13836669310964314</v>
      </c>
      <c r="Y207" s="25">
        <f t="shared" si="83"/>
        <v>0.13836669310964314</v>
      </c>
      <c r="Z207" s="29">
        <f t="shared" si="76"/>
        <v>82.04665517279598</v>
      </c>
      <c r="AA207" s="30">
        <f t="shared" si="77"/>
        <v>277.95334482720403</v>
      </c>
      <c r="AB207" s="15">
        <f t="shared" si="14"/>
        <v>127.78333333333333</v>
      </c>
      <c r="AC207" s="16">
        <f t="shared" si="84"/>
        <v>12</v>
      </c>
      <c r="AD207" s="17">
        <f t="shared" si="78"/>
        <v>7</v>
      </c>
      <c r="AE207" s="18">
        <f t="shared" si="79"/>
        <v>18</v>
      </c>
      <c r="AF207" s="19" t="str">
        <f t="shared" si="17"/>
        <v>M</v>
      </c>
      <c r="AG207" s="20" t="str">
        <f t="shared" si="18"/>
        <v>7</v>
      </c>
      <c r="AH207" s="21" t="str">
        <f t="shared" si="19"/>
        <v>s</v>
      </c>
      <c r="AI207" s="22">
        <f t="shared" si="20"/>
        <v>57.56666666666666</v>
      </c>
      <c r="AJ207" s="16">
        <f t="shared" si="85"/>
        <v>2</v>
      </c>
      <c r="AK207" s="17">
        <f t="shared" si="80"/>
        <v>8.5</v>
      </c>
      <c r="AL207" s="18">
        <f t="shared" si="81"/>
        <v>18</v>
      </c>
      <c r="AM207" s="19" t="str">
        <f t="shared" si="23"/>
        <v>C</v>
      </c>
      <c r="AN207" s="20" t="str">
        <f t="shared" si="24"/>
        <v>8</v>
      </c>
      <c r="AO207" s="21" t="str">
        <f t="shared" si="25"/>
        <v>s</v>
      </c>
    </row>
    <row r="208" spans="1:41" ht="18" thickBot="1" thickTop="1">
      <c r="A208" s="34" t="s">
        <v>378</v>
      </c>
      <c r="B208" s="57" t="s">
        <v>379</v>
      </c>
      <c r="C208" s="60" t="str">
        <f t="shared" si="67"/>
        <v>DM04vb</v>
      </c>
      <c r="D208" s="42">
        <f t="shared" si="68"/>
        <v>268.4225867740554</v>
      </c>
      <c r="E208" s="43">
        <f t="shared" si="71"/>
        <v>88.42258677405539</v>
      </c>
      <c r="F208" s="46">
        <f t="shared" si="69"/>
        <v>3166.08323824316</v>
      </c>
      <c r="G208" s="47">
        <f t="shared" si="72"/>
        <v>1967.3129164697787</v>
      </c>
      <c r="H208" s="31">
        <v>34</v>
      </c>
      <c r="I208" s="32">
        <v>3</v>
      </c>
      <c r="J208" s="32">
        <v>0</v>
      </c>
      <c r="K208" s="33" t="s">
        <v>5</v>
      </c>
      <c r="L208" s="31">
        <v>118</v>
      </c>
      <c r="M208" s="32">
        <v>15</v>
      </c>
      <c r="N208" s="32">
        <v>0</v>
      </c>
      <c r="O208" s="33" t="s">
        <v>7</v>
      </c>
      <c r="P208" s="7">
        <f t="shared" si="5"/>
        <v>34.05</v>
      </c>
      <c r="Q208" s="8">
        <f t="shared" si="6"/>
        <v>-118.25</v>
      </c>
      <c r="R208" s="9">
        <f t="shared" si="70"/>
        <v>0.5942846103040692</v>
      </c>
      <c r="S208" s="10">
        <f t="shared" si="70"/>
        <v>-2.0638518404832946</v>
      </c>
      <c r="T208" s="25">
        <f t="shared" si="73"/>
        <v>0.8790396190456531</v>
      </c>
      <c r="U208" s="25">
        <f t="shared" si="82"/>
        <v>0.4969523211808444</v>
      </c>
      <c r="V208" s="26">
        <f t="shared" si="74"/>
        <v>3166.08323824316</v>
      </c>
      <c r="W208" s="27">
        <f t="shared" si="75"/>
        <v>1967.3129164697787</v>
      </c>
      <c r="X208" s="28">
        <f t="shared" si="11"/>
        <v>-0.027527576687476404</v>
      </c>
      <c r="Y208" s="25">
        <f t="shared" si="83"/>
        <v>-0.027527576687476404</v>
      </c>
      <c r="Z208" s="29">
        <f t="shared" si="76"/>
        <v>91.57741322594461</v>
      </c>
      <c r="AA208" s="30">
        <f t="shared" si="77"/>
        <v>268.4225867740554</v>
      </c>
      <c r="AB208" s="15">
        <f t="shared" si="14"/>
        <v>124.05</v>
      </c>
      <c r="AC208" s="16">
        <f t="shared" si="84"/>
        <v>12</v>
      </c>
      <c r="AD208" s="17">
        <f t="shared" si="78"/>
        <v>4</v>
      </c>
      <c r="AE208" s="18">
        <f t="shared" si="79"/>
        <v>1</v>
      </c>
      <c r="AF208" s="19" t="str">
        <f t="shared" si="17"/>
        <v>M</v>
      </c>
      <c r="AG208" s="20" t="str">
        <f t="shared" si="18"/>
        <v>4</v>
      </c>
      <c r="AH208" s="21" t="str">
        <f t="shared" si="19"/>
        <v>b</v>
      </c>
      <c r="AI208" s="22">
        <f t="shared" si="20"/>
        <v>61.75</v>
      </c>
      <c r="AJ208" s="16">
        <f t="shared" si="85"/>
        <v>3</v>
      </c>
      <c r="AK208" s="17">
        <f t="shared" si="80"/>
        <v>0.5</v>
      </c>
      <c r="AL208" s="18">
        <f t="shared" si="81"/>
        <v>21</v>
      </c>
      <c r="AM208" s="19" t="str">
        <f t="shared" si="23"/>
        <v>D</v>
      </c>
      <c r="AN208" s="20" t="str">
        <f t="shared" si="24"/>
        <v>0</v>
      </c>
      <c r="AO208" s="21" t="str">
        <f t="shared" si="25"/>
        <v>v</v>
      </c>
    </row>
    <row r="209" spans="1:41" ht="18" thickBot="1" thickTop="1">
      <c r="A209" s="34" t="s">
        <v>380</v>
      </c>
      <c r="B209" s="57" t="s">
        <v>381</v>
      </c>
      <c r="C209" s="60" t="str">
        <f t="shared" si="67"/>
        <v>DN13vo</v>
      </c>
      <c r="D209" s="42">
        <f t="shared" si="68"/>
        <v>288.42105508605766</v>
      </c>
      <c r="E209" s="43">
        <f t="shared" si="71"/>
        <v>108.42105508605766</v>
      </c>
      <c r="F209" s="46">
        <f t="shared" si="69"/>
        <v>2737.6148190106055</v>
      </c>
      <c r="G209" s="47">
        <f t="shared" si="72"/>
        <v>1701.0749839752023</v>
      </c>
      <c r="H209" s="31">
        <v>43</v>
      </c>
      <c r="I209" s="32">
        <v>36</v>
      </c>
      <c r="J209" s="32">
        <v>0</v>
      </c>
      <c r="K209" s="33" t="s">
        <v>5</v>
      </c>
      <c r="L209" s="31">
        <v>116</v>
      </c>
      <c r="M209" s="32">
        <v>13</v>
      </c>
      <c r="N209" s="32">
        <v>0</v>
      </c>
      <c r="O209" s="33" t="s">
        <v>7</v>
      </c>
      <c r="P209" s="7">
        <f t="shared" si="5"/>
        <v>43.6</v>
      </c>
      <c r="Q209" s="8">
        <f t="shared" si="6"/>
        <v>-116.21666666666667</v>
      </c>
      <c r="R209" s="9">
        <f t="shared" si="70"/>
        <v>0.7609635538695277</v>
      </c>
      <c r="S209" s="10">
        <f t="shared" si="70"/>
        <v>-2.0283634790260767</v>
      </c>
      <c r="T209" s="25">
        <f t="shared" si="73"/>
        <v>0.9090910237870351</v>
      </c>
      <c r="U209" s="25">
        <f t="shared" si="82"/>
        <v>0.42969939083512876</v>
      </c>
      <c r="V209" s="26">
        <f t="shared" si="74"/>
        <v>2737.6148190106055</v>
      </c>
      <c r="W209" s="27">
        <f t="shared" si="75"/>
        <v>1701.0749839752023</v>
      </c>
      <c r="X209" s="28">
        <f t="shared" si="11"/>
        <v>0.31599770912962893</v>
      </c>
      <c r="Y209" s="25">
        <f t="shared" si="83"/>
        <v>0.31599770912962893</v>
      </c>
      <c r="Z209" s="29">
        <f t="shared" si="76"/>
        <v>71.57894491394234</v>
      </c>
      <c r="AA209" s="30">
        <f t="shared" si="77"/>
        <v>288.42105508605766</v>
      </c>
      <c r="AB209" s="15">
        <f t="shared" si="14"/>
        <v>133.6</v>
      </c>
      <c r="AC209" s="16">
        <f t="shared" si="84"/>
        <v>13</v>
      </c>
      <c r="AD209" s="17">
        <f t="shared" si="78"/>
        <v>3</v>
      </c>
      <c r="AE209" s="18">
        <f t="shared" si="79"/>
        <v>14</v>
      </c>
      <c r="AF209" s="19" t="str">
        <f t="shared" si="17"/>
        <v>N</v>
      </c>
      <c r="AG209" s="20" t="str">
        <f t="shared" si="18"/>
        <v>3</v>
      </c>
      <c r="AH209" s="21" t="str">
        <f t="shared" si="19"/>
        <v>o</v>
      </c>
      <c r="AI209" s="22">
        <f t="shared" si="20"/>
        <v>63.78333333333333</v>
      </c>
      <c r="AJ209" s="16">
        <f t="shared" si="85"/>
        <v>3</v>
      </c>
      <c r="AK209" s="17">
        <f t="shared" si="80"/>
        <v>1.5</v>
      </c>
      <c r="AL209" s="18">
        <f t="shared" si="81"/>
        <v>21</v>
      </c>
      <c r="AM209" s="19" t="str">
        <f t="shared" si="23"/>
        <v>D</v>
      </c>
      <c r="AN209" s="20" t="str">
        <f t="shared" si="24"/>
        <v>1</v>
      </c>
      <c r="AO209" s="21" t="str">
        <f t="shared" si="25"/>
        <v>v</v>
      </c>
    </row>
    <row r="210" spans="1:41" ht="18" thickBot="1" thickTop="1">
      <c r="A210" s="34" t="s">
        <v>382</v>
      </c>
      <c r="B210" s="57" t="s">
        <v>383</v>
      </c>
      <c r="C210" s="60" t="str">
        <f t="shared" si="67"/>
        <v>EN91el</v>
      </c>
      <c r="D210" s="42">
        <f t="shared" si="68"/>
        <v>47.05413413378776</v>
      </c>
      <c r="E210" s="43">
        <f t="shared" si="71"/>
        <v>227.05413413378776</v>
      </c>
      <c r="F210" s="46">
        <f t="shared" si="69"/>
        <v>173.11665393694497</v>
      </c>
      <c r="G210" s="47">
        <f t="shared" si="72"/>
        <v>107.56970165293676</v>
      </c>
      <c r="H210" s="31">
        <v>41</v>
      </c>
      <c r="I210" s="32">
        <v>28</v>
      </c>
      <c r="J210" s="32">
        <v>0</v>
      </c>
      <c r="K210" s="33" t="s">
        <v>5</v>
      </c>
      <c r="L210" s="31">
        <v>81</v>
      </c>
      <c r="M210" s="32">
        <v>37</v>
      </c>
      <c r="N210" s="32">
        <v>0</v>
      </c>
      <c r="O210" s="33" t="s">
        <v>7</v>
      </c>
      <c r="P210" s="7">
        <f>(H210+(I210/60)+(J210/3600))*IF(K210="N",1,-1)</f>
        <v>41.46666666666667</v>
      </c>
      <c r="Q210" s="8">
        <f>((L210)+(M210/60)+(N210/3600))*IF(O210="E",1,-1)</f>
        <v>-81.61666666666666</v>
      </c>
      <c r="R210" s="9">
        <f t="shared" si="70"/>
        <v>0.7237298631603154</v>
      </c>
      <c r="S210" s="10">
        <f t="shared" si="70"/>
        <v>-1.4244795578360385</v>
      </c>
      <c r="T210" s="25">
        <f t="shared" si="73"/>
        <v>0.99963084753664</v>
      </c>
      <c r="U210" s="25">
        <f t="shared" si="82"/>
        <v>0.027172603035150678</v>
      </c>
      <c r="V210" s="26">
        <f t="shared" si="74"/>
        <v>173.11665393694497</v>
      </c>
      <c r="W210" s="27">
        <f t="shared" si="75"/>
        <v>107.56970165293676</v>
      </c>
      <c r="X210" s="28">
        <f>(SIN(R210)-SIN($R$5)*T210)/(COS($R$5)*SIN(U210))</f>
        <v>0.681307058981634</v>
      </c>
      <c r="Y210" s="25">
        <f t="shared" si="83"/>
        <v>0.681307058981634</v>
      </c>
      <c r="Z210" s="29">
        <f t="shared" si="76"/>
        <v>47.05413413378776</v>
      </c>
      <c r="AA210" s="30">
        <f t="shared" si="77"/>
        <v>47.05413413378776</v>
      </c>
      <c r="AB210" s="15">
        <f>90+P210</f>
        <v>131.46666666666667</v>
      </c>
      <c r="AC210" s="16">
        <f t="shared" si="84"/>
        <v>13</v>
      </c>
      <c r="AD210" s="17">
        <f t="shared" si="78"/>
        <v>1</v>
      </c>
      <c r="AE210" s="18">
        <f t="shared" si="79"/>
        <v>11</v>
      </c>
      <c r="AF210" s="19" t="str">
        <f>CHAR(AC210+CODE("A"))</f>
        <v>N</v>
      </c>
      <c r="AG210" s="20" t="str">
        <f>CHAR(AD210+CODE("0"))</f>
        <v>1</v>
      </c>
      <c r="AH210" s="21" t="str">
        <f>CHAR(AE210+CODE("a"))</f>
        <v>l</v>
      </c>
      <c r="AI210" s="22">
        <f>180+Q210</f>
        <v>98.38333333333334</v>
      </c>
      <c r="AJ210" s="16">
        <f t="shared" si="85"/>
        <v>4</v>
      </c>
      <c r="AK210" s="17">
        <f t="shared" si="80"/>
        <v>9</v>
      </c>
      <c r="AL210" s="18">
        <f t="shared" si="81"/>
        <v>4</v>
      </c>
      <c r="AM210" s="19" t="str">
        <f>CHAR(AJ210+CODE("A"))</f>
        <v>E</v>
      </c>
      <c r="AN210" s="20" t="str">
        <f>CHAR(AK210+CODE("0"))</f>
        <v>9</v>
      </c>
      <c r="AO210" s="21" t="str">
        <f>CHAR(AL210+CODE("a"))</f>
        <v>e</v>
      </c>
    </row>
    <row r="211" spans="1:41" ht="18" thickBot="1" thickTop="1">
      <c r="A211" s="34" t="s">
        <v>384</v>
      </c>
      <c r="B211" s="57" t="s">
        <v>385</v>
      </c>
      <c r="C211" s="60" t="str">
        <f t="shared" si="67"/>
        <v>EN61eu</v>
      </c>
      <c r="D211" s="42">
        <f t="shared" si="68"/>
        <v>294.2505950992288</v>
      </c>
      <c r="E211" s="43">
        <f t="shared" si="71"/>
        <v>114.2505950992288</v>
      </c>
      <c r="F211" s="46">
        <f t="shared" si="69"/>
        <v>406.87700733127105</v>
      </c>
      <c r="G211" s="47">
        <f t="shared" si="72"/>
        <v>252.82165113938873</v>
      </c>
      <c r="H211" s="31">
        <v>41</v>
      </c>
      <c r="I211" s="32">
        <v>50</v>
      </c>
      <c r="J211" s="32">
        <v>0</v>
      </c>
      <c r="K211" s="33" t="s">
        <v>5</v>
      </c>
      <c r="L211" s="31">
        <v>87</v>
      </c>
      <c r="M211" s="32">
        <v>37</v>
      </c>
      <c r="N211" s="32">
        <v>0</v>
      </c>
      <c r="O211" s="33" t="s">
        <v>7</v>
      </c>
      <c r="P211" s="7">
        <f t="shared" si="5"/>
        <v>41.833333333333336</v>
      </c>
      <c r="Q211" s="8">
        <f t="shared" si="6"/>
        <v>-87.61666666666666</v>
      </c>
      <c r="R211" s="9">
        <f t="shared" si="70"/>
        <v>0.7301294037509612</v>
      </c>
      <c r="S211" s="10">
        <f t="shared" si="70"/>
        <v>-1.5291993129556982</v>
      </c>
      <c r="T211" s="25">
        <f t="shared" si="73"/>
        <v>0.9979613931614226</v>
      </c>
      <c r="U211" s="25">
        <f t="shared" si="82"/>
        <v>0.06386391576381589</v>
      </c>
      <c r="V211" s="26">
        <f t="shared" si="74"/>
        <v>406.87700733127105</v>
      </c>
      <c r="W211" s="27">
        <f t="shared" si="75"/>
        <v>252.82165113938873</v>
      </c>
      <c r="X211" s="28">
        <f t="shared" si="11"/>
        <v>0.4107283225539209</v>
      </c>
      <c r="Y211" s="25">
        <f t="shared" si="83"/>
        <v>0.4107283225539209</v>
      </c>
      <c r="Z211" s="29">
        <f t="shared" si="76"/>
        <v>65.7494049007712</v>
      </c>
      <c r="AA211" s="30">
        <f t="shared" si="77"/>
        <v>294.2505950992288</v>
      </c>
      <c r="AB211" s="15">
        <f t="shared" si="14"/>
        <v>131.83333333333334</v>
      </c>
      <c r="AC211" s="16">
        <f t="shared" si="84"/>
        <v>13</v>
      </c>
      <c r="AD211" s="17">
        <f t="shared" si="78"/>
        <v>1</v>
      </c>
      <c r="AE211" s="18">
        <f t="shared" si="79"/>
        <v>20</v>
      </c>
      <c r="AF211" s="19" t="str">
        <f t="shared" si="17"/>
        <v>N</v>
      </c>
      <c r="AG211" s="20" t="str">
        <f t="shared" si="18"/>
        <v>1</v>
      </c>
      <c r="AH211" s="21" t="str">
        <f t="shared" si="19"/>
        <v>u</v>
      </c>
      <c r="AI211" s="22">
        <f t="shared" si="20"/>
        <v>92.38333333333334</v>
      </c>
      <c r="AJ211" s="16">
        <f t="shared" si="85"/>
        <v>4</v>
      </c>
      <c r="AK211" s="17">
        <f t="shared" si="80"/>
        <v>6</v>
      </c>
      <c r="AL211" s="18">
        <f t="shared" si="81"/>
        <v>4</v>
      </c>
      <c r="AM211" s="19" t="str">
        <f t="shared" si="23"/>
        <v>E</v>
      </c>
      <c r="AN211" s="20" t="str">
        <f t="shared" si="24"/>
        <v>6</v>
      </c>
      <c r="AO211" s="21" t="str">
        <f t="shared" si="25"/>
        <v>e</v>
      </c>
    </row>
    <row r="212" spans="1:41" ht="18" thickBot="1" thickTop="1">
      <c r="A212" s="34" t="s">
        <v>386</v>
      </c>
      <c r="B212" s="57" t="s">
        <v>387</v>
      </c>
      <c r="C212" s="60" t="str">
        <f t="shared" si="67"/>
        <v>EK09kk</v>
      </c>
      <c r="D212" s="42">
        <f t="shared" si="68"/>
        <v>217.81828176868805</v>
      </c>
      <c r="E212" s="43">
        <f t="shared" si="71"/>
        <v>37.81828176868805</v>
      </c>
      <c r="F212" s="46">
        <f t="shared" si="69"/>
        <v>2785.2879363209377</v>
      </c>
      <c r="G212" s="47">
        <f t="shared" si="72"/>
        <v>1730.6976857159934</v>
      </c>
      <c r="H212" s="31">
        <v>19</v>
      </c>
      <c r="I212" s="32">
        <v>26</v>
      </c>
      <c r="J212" s="32">
        <v>0</v>
      </c>
      <c r="K212" s="33" t="s">
        <v>5</v>
      </c>
      <c r="L212" s="31">
        <v>99</v>
      </c>
      <c r="M212" s="32">
        <v>7</v>
      </c>
      <c r="N212" s="32">
        <v>0</v>
      </c>
      <c r="O212" s="33" t="s">
        <v>7</v>
      </c>
      <c r="P212" s="7">
        <f t="shared" si="5"/>
        <v>19.433333333333334</v>
      </c>
      <c r="Q212" s="8">
        <f t="shared" si="6"/>
        <v>-99.11666666666666</v>
      </c>
      <c r="R212" s="9">
        <f t="shared" si="70"/>
        <v>0.3391756513042314</v>
      </c>
      <c r="S212" s="10">
        <f t="shared" si="70"/>
        <v>-1.7299121769350463</v>
      </c>
      <c r="T212" s="25">
        <f t="shared" si="73"/>
        <v>0.9059482726842344</v>
      </c>
      <c r="U212" s="25">
        <f t="shared" si="82"/>
        <v>0.43718222199355483</v>
      </c>
      <c r="V212" s="26">
        <f t="shared" si="74"/>
        <v>2785.2879363209377</v>
      </c>
      <c r="W212" s="27">
        <f t="shared" si="75"/>
        <v>1730.6976857159934</v>
      </c>
      <c r="X212" s="28">
        <f t="shared" si="11"/>
        <v>-0.789959407577395</v>
      </c>
      <c r="Y212" s="25">
        <f t="shared" si="83"/>
        <v>-0.789959407577395</v>
      </c>
      <c r="Z212" s="29">
        <f t="shared" si="76"/>
        <v>142.18171823131195</v>
      </c>
      <c r="AA212" s="30">
        <f t="shared" si="77"/>
        <v>217.81828176868805</v>
      </c>
      <c r="AB212" s="15">
        <f t="shared" si="14"/>
        <v>109.43333333333334</v>
      </c>
      <c r="AC212" s="16">
        <f t="shared" si="84"/>
        <v>10</v>
      </c>
      <c r="AD212" s="17">
        <f t="shared" si="78"/>
        <v>9</v>
      </c>
      <c r="AE212" s="18">
        <f t="shared" si="79"/>
        <v>10</v>
      </c>
      <c r="AF212" s="19" t="str">
        <f t="shared" si="17"/>
        <v>K</v>
      </c>
      <c r="AG212" s="20" t="str">
        <f t="shared" si="18"/>
        <v>9</v>
      </c>
      <c r="AH212" s="21" t="str">
        <f t="shared" si="19"/>
        <v>k</v>
      </c>
      <c r="AI212" s="22">
        <f t="shared" si="20"/>
        <v>80.88333333333334</v>
      </c>
      <c r="AJ212" s="16">
        <f t="shared" si="85"/>
        <v>4</v>
      </c>
      <c r="AK212" s="17">
        <f t="shared" si="80"/>
        <v>0</v>
      </c>
      <c r="AL212" s="18">
        <f t="shared" si="81"/>
        <v>10</v>
      </c>
      <c r="AM212" s="19" t="str">
        <f t="shared" si="23"/>
        <v>E</v>
      </c>
      <c r="AN212" s="20" t="str">
        <f t="shared" si="24"/>
        <v>0</v>
      </c>
      <c r="AO212" s="21" t="str">
        <f t="shared" si="25"/>
        <v>k</v>
      </c>
    </row>
    <row r="213" spans="1:41" ht="18" thickBot="1" thickTop="1">
      <c r="A213" s="34" t="s">
        <v>388</v>
      </c>
      <c r="B213" s="57" t="s">
        <v>389</v>
      </c>
      <c r="C213" s="60" t="str">
        <f t="shared" si="67"/>
        <v>OK21kn</v>
      </c>
      <c r="D213" s="42">
        <f t="shared" si="68"/>
        <v>350.1175782902121</v>
      </c>
      <c r="E213" s="43">
        <f t="shared" si="71"/>
        <v>170.11757829021212</v>
      </c>
      <c r="F213" s="46">
        <f t="shared" si="69"/>
        <v>14178.421428461088</v>
      </c>
      <c r="G213" s="47">
        <f t="shared" si="72"/>
        <v>8810.062627046173</v>
      </c>
      <c r="H213" s="31">
        <v>11</v>
      </c>
      <c r="I213" s="32">
        <v>33</v>
      </c>
      <c r="J213" s="32">
        <v>0</v>
      </c>
      <c r="K213" s="33" t="s">
        <v>5</v>
      </c>
      <c r="L213" s="31">
        <v>104</v>
      </c>
      <c r="M213" s="32">
        <v>51</v>
      </c>
      <c r="N213" s="32">
        <v>0</v>
      </c>
      <c r="O213" s="33" t="s">
        <v>12</v>
      </c>
      <c r="P213" s="7">
        <f t="shared" si="5"/>
        <v>11.55</v>
      </c>
      <c r="Q213" s="8">
        <f t="shared" si="6"/>
        <v>104.85</v>
      </c>
      <c r="R213" s="9">
        <f t="shared" si="70"/>
        <v>0.20158552860534507</v>
      </c>
      <c r="S213" s="10">
        <f t="shared" si="70"/>
        <v>1.8299777207160544</v>
      </c>
      <c r="T213" s="25">
        <f t="shared" si="73"/>
        <v>-0.6088944489419555</v>
      </c>
      <c r="U213" s="25">
        <f t="shared" si="82"/>
        <v>2.2254624750370566</v>
      </c>
      <c r="V213" s="26">
        <f t="shared" si="74"/>
        <v>14178.421428461088</v>
      </c>
      <c r="W213" s="27">
        <f t="shared" si="75"/>
        <v>8810.062627046173</v>
      </c>
      <c r="X213" s="28">
        <f t="shared" si="11"/>
        <v>0.9851620274750164</v>
      </c>
      <c r="Y213" s="25">
        <f t="shared" si="83"/>
        <v>0.9851620274750164</v>
      </c>
      <c r="Z213" s="29">
        <f t="shared" si="76"/>
        <v>9.88242170978789</v>
      </c>
      <c r="AA213" s="30">
        <f t="shared" si="77"/>
        <v>350.1175782902121</v>
      </c>
      <c r="AB213" s="15">
        <f t="shared" si="14"/>
        <v>101.55</v>
      </c>
      <c r="AC213" s="16">
        <f t="shared" si="84"/>
        <v>10</v>
      </c>
      <c r="AD213" s="17">
        <f t="shared" si="78"/>
        <v>1</v>
      </c>
      <c r="AE213" s="18">
        <f t="shared" si="79"/>
        <v>13</v>
      </c>
      <c r="AF213" s="19" t="str">
        <f t="shared" si="17"/>
        <v>K</v>
      </c>
      <c r="AG213" s="20" t="str">
        <f t="shared" si="18"/>
        <v>1</v>
      </c>
      <c r="AH213" s="21" t="str">
        <f t="shared" si="19"/>
        <v>n</v>
      </c>
      <c r="AI213" s="22">
        <f t="shared" si="20"/>
        <v>284.85</v>
      </c>
      <c r="AJ213" s="16">
        <f t="shared" si="85"/>
        <v>14</v>
      </c>
      <c r="AK213" s="17">
        <f t="shared" si="80"/>
        <v>2</v>
      </c>
      <c r="AL213" s="18">
        <f t="shared" si="81"/>
        <v>10</v>
      </c>
      <c r="AM213" s="19" t="str">
        <f t="shared" si="23"/>
        <v>O</v>
      </c>
      <c r="AN213" s="20" t="str">
        <f t="shared" si="24"/>
        <v>2</v>
      </c>
      <c r="AO213" s="21" t="str">
        <f t="shared" si="25"/>
        <v>k</v>
      </c>
    </row>
    <row r="214" spans="1:41" ht="18" thickBot="1" thickTop="1">
      <c r="A214" s="34" t="s">
        <v>390</v>
      </c>
      <c r="B214" s="57" t="s">
        <v>391</v>
      </c>
      <c r="C214" s="60" t="str">
        <f t="shared" si="67"/>
        <v>OL21wa</v>
      </c>
      <c r="D214" s="42">
        <f t="shared" si="68"/>
        <v>350.4760934365415</v>
      </c>
      <c r="E214" s="43">
        <f t="shared" si="71"/>
        <v>170.47609343654153</v>
      </c>
      <c r="F214" s="46">
        <f t="shared" si="69"/>
        <v>13120.742190579631</v>
      </c>
      <c r="G214" s="47">
        <f t="shared" si="72"/>
        <v>8152.851217999101</v>
      </c>
      <c r="H214" s="31">
        <v>21</v>
      </c>
      <c r="I214" s="32">
        <v>1</v>
      </c>
      <c r="J214" s="32">
        <v>0</v>
      </c>
      <c r="K214" s="33" t="s">
        <v>5</v>
      </c>
      <c r="L214" s="31">
        <v>105</v>
      </c>
      <c r="M214" s="32">
        <v>52</v>
      </c>
      <c r="N214" s="32">
        <v>0</v>
      </c>
      <c r="O214" s="33" t="s">
        <v>12</v>
      </c>
      <c r="P214" s="7">
        <f t="shared" si="5"/>
        <v>21.016666666666666</v>
      </c>
      <c r="Q214" s="8">
        <f t="shared" si="6"/>
        <v>105.86666666666666</v>
      </c>
      <c r="R214" s="9">
        <f t="shared" si="70"/>
        <v>0.3668100311274749</v>
      </c>
      <c r="S214" s="10">
        <f t="shared" si="70"/>
        <v>1.8477219014446635</v>
      </c>
      <c r="T214" s="25">
        <f t="shared" si="73"/>
        <v>-0.4694356466951245</v>
      </c>
      <c r="U214" s="25">
        <f t="shared" si="82"/>
        <v>2.059447840304447</v>
      </c>
      <c r="V214" s="26">
        <f t="shared" si="74"/>
        <v>13120.742190579631</v>
      </c>
      <c r="W214" s="27">
        <f t="shared" si="75"/>
        <v>8152.851217999101</v>
      </c>
      <c r="X214" s="28">
        <f t="shared" si="11"/>
        <v>0.9862166498610756</v>
      </c>
      <c r="Y214" s="25">
        <f t="shared" si="83"/>
        <v>0.9862166498610756</v>
      </c>
      <c r="Z214" s="29">
        <f t="shared" si="76"/>
        <v>9.52390656345851</v>
      </c>
      <c r="AA214" s="30">
        <f t="shared" si="77"/>
        <v>350.4760934365415</v>
      </c>
      <c r="AB214" s="15">
        <f t="shared" si="14"/>
        <v>111.01666666666667</v>
      </c>
      <c r="AC214" s="16">
        <f t="shared" si="84"/>
        <v>11</v>
      </c>
      <c r="AD214" s="17">
        <f t="shared" si="78"/>
        <v>1</v>
      </c>
      <c r="AE214" s="18">
        <f t="shared" si="79"/>
        <v>0</v>
      </c>
      <c r="AF214" s="19" t="str">
        <f t="shared" si="17"/>
        <v>L</v>
      </c>
      <c r="AG214" s="20" t="str">
        <f t="shared" si="18"/>
        <v>1</v>
      </c>
      <c r="AH214" s="21" t="str">
        <f t="shared" si="19"/>
        <v>a</v>
      </c>
      <c r="AI214" s="22">
        <f t="shared" si="20"/>
        <v>285.8666666666667</v>
      </c>
      <c r="AJ214" s="16">
        <f t="shared" si="85"/>
        <v>14</v>
      </c>
      <c r="AK214" s="17">
        <f t="shared" si="80"/>
        <v>2.5</v>
      </c>
      <c r="AL214" s="18">
        <f t="shared" si="81"/>
        <v>22</v>
      </c>
      <c r="AM214" s="19" t="str">
        <f t="shared" si="23"/>
        <v>O</v>
      </c>
      <c r="AN214" s="20" t="str">
        <f t="shared" si="24"/>
        <v>2</v>
      </c>
      <c r="AO214" s="21" t="str">
        <f t="shared" si="25"/>
        <v>w</v>
      </c>
    </row>
    <row r="215" spans="1:41" ht="18" thickBot="1" thickTop="1">
      <c r="A215" s="34" t="s">
        <v>392</v>
      </c>
      <c r="B215" s="57" t="s">
        <v>393</v>
      </c>
      <c r="C215" s="60" t="str">
        <f t="shared" si="67"/>
        <v>NK86at</v>
      </c>
      <c r="D215" s="42">
        <f t="shared" si="68"/>
        <v>0.9815331776338856</v>
      </c>
      <c r="E215" s="43">
        <f t="shared" si="71"/>
        <v>180.98153317763388</v>
      </c>
      <c r="F215" s="46">
        <f t="shared" si="69"/>
        <v>13648.644466569385</v>
      </c>
      <c r="G215" s="47">
        <f t="shared" si="72"/>
        <v>8480.874484615655</v>
      </c>
      <c r="H215" s="31">
        <v>16</v>
      </c>
      <c r="I215" s="32">
        <v>50</v>
      </c>
      <c r="J215" s="32">
        <v>0</v>
      </c>
      <c r="K215" s="33" t="s">
        <v>5</v>
      </c>
      <c r="L215" s="31">
        <v>96</v>
      </c>
      <c r="M215" s="32">
        <v>0</v>
      </c>
      <c r="N215" s="32">
        <v>0</v>
      </c>
      <c r="O215" s="33" t="s">
        <v>12</v>
      </c>
      <c r="P215" s="7">
        <f>(H215+(I215/60)+(J215/3600))*IF(K215="N",1,-1)</f>
        <v>16.833333333333332</v>
      </c>
      <c r="Q215" s="8">
        <f>((L215)+(M215/60)+(N215/3600))*IF(O215="E",1,-1)</f>
        <v>96</v>
      </c>
      <c r="R215" s="9">
        <f t="shared" si="70"/>
        <v>0.2937970907523788</v>
      </c>
      <c r="S215" s="10">
        <f t="shared" si="70"/>
        <v>1.6755160819145565</v>
      </c>
      <c r="T215" s="25">
        <f t="shared" si="73"/>
        <v>-0.5409041370378616</v>
      </c>
      <c r="U215" s="25">
        <f t="shared" si="82"/>
        <v>2.142308031167695</v>
      </c>
      <c r="V215" s="26">
        <f t="shared" si="74"/>
        <v>13648.644466569385</v>
      </c>
      <c r="W215" s="27">
        <f t="shared" si="75"/>
        <v>8480.874484615655</v>
      </c>
      <c r="X215" s="28">
        <f>(SIN(R215)-SIN($R$5)*T215)/(COS($R$5)*SIN(U215))</f>
        <v>0.9998532682535418</v>
      </c>
      <c r="Y215" s="25">
        <f t="shared" si="83"/>
        <v>0.9998532682535418</v>
      </c>
      <c r="Z215" s="29">
        <f t="shared" si="76"/>
        <v>0.9815331776338856</v>
      </c>
      <c r="AA215" s="30">
        <f t="shared" si="77"/>
        <v>0.9815331776338856</v>
      </c>
      <c r="AB215" s="15">
        <f>90+P215</f>
        <v>106.83333333333333</v>
      </c>
      <c r="AC215" s="16">
        <f t="shared" si="84"/>
        <v>10</v>
      </c>
      <c r="AD215" s="17">
        <f t="shared" si="78"/>
        <v>6</v>
      </c>
      <c r="AE215" s="18">
        <f t="shared" si="79"/>
        <v>19</v>
      </c>
      <c r="AF215" s="19" t="str">
        <f>CHAR(AC215+CODE("A"))</f>
        <v>K</v>
      </c>
      <c r="AG215" s="20" t="str">
        <f>CHAR(AD215+CODE("0"))</f>
        <v>6</v>
      </c>
      <c r="AH215" s="21" t="str">
        <f>CHAR(AE215+CODE("a"))</f>
        <v>t</v>
      </c>
      <c r="AI215" s="22">
        <f>180+Q215</f>
        <v>276</v>
      </c>
      <c r="AJ215" s="16">
        <f t="shared" si="85"/>
        <v>13</v>
      </c>
      <c r="AK215" s="17">
        <f t="shared" si="80"/>
        <v>8</v>
      </c>
      <c r="AL215" s="18">
        <f t="shared" si="81"/>
        <v>0</v>
      </c>
      <c r="AM215" s="19" t="str">
        <f>CHAR(AJ215+CODE("A"))</f>
        <v>N</v>
      </c>
      <c r="AN215" s="20" t="str">
        <f>CHAR(AK215+CODE("0"))</f>
        <v>8</v>
      </c>
      <c r="AO215" s="21" t="str">
        <f>CHAR(AL215+CODE("a"))</f>
        <v>a</v>
      </c>
    </row>
    <row r="216" spans="1:41" ht="18" thickBot="1" thickTop="1">
      <c r="A216" s="34" t="s">
        <v>394</v>
      </c>
      <c r="B216" s="57" t="s">
        <v>395</v>
      </c>
      <c r="C216" s="60" t="str">
        <f t="shared" si="67"/>
        <v>MM44om</v>
      </c>
      <c r="D216" s="42">
        <f t="shared" si="68"/>
        <v>22.923281724515963</v>
      </c>
      <c r="E216" s="43">
        <f t="shared" si="71"/>
        <v>202.92328172451596</v>
      </c>
      <c r="F216" s="46">
        <f t="shared" si="69"/>
        <v>11214.092856482674</v>
      </c>
      <c r="G216" s="47">
        <f t="shared" si="72"/>
        <v>6968.114248092764</v>
      </c>
      <c r="H216" s="31">
        <v>34</v>
      </c>
      <c r="I216" s="32">
        <v>31</v>
      </c>
      <c r="J216" s="32">
        <v>0</v>
      </c>
      <c r="K216" s="33" t="s">
        <v>5</v>
      </c>
      <c r="L216" s="31">
        <v>69</v>
      </c>
      <c r="M216" s="32">
        <v>12</v>
      </c>
      <c r="N216" s="32">
        <v>0</v>
      </c>
      <c r="O216" s="33" t="s">
        <v>12</v>
      </c>
      <c r="P216" s="7">
        <f t="shared" si="5"/>
        <v>34.516666666666666</v>
      </c>
      <c r="Q216" s="8">
        <f t="shared" si="6"/>
        <v>69.2</v>
      </c>
      <c r="R216" s="9">
        <f t="shared" si="70"/>
        <v>0.6024294801467094</v>
      </c>
      <c r="S216" s="10">
        <f t="shared" si="70"/>
        <v>1.2077678423800762</v>
      </c>
      <c r="T216" s="25">
        <f t="shared" si="73"/>
        <v>-0.18825147724421398</v>
      </c>
      <c r="U216" s="25">
        <f t="shared" si="82"/>
        <v>1.7601778145475866</v>
      </c>
      <c r="V216" s="26">
        <f t="shared" si="74"/>
        <v>11214.092856482674</v>
      </c>
      <c r="W216" s="27">
        <f t="shared" si="75"/>
        <v>6968.114248092764</v>
      </c>
      <c r="X216" s="28">
        <f t="shared" si="11"/>
        <v>0.9210272118242252</v>
      </c>
      <c r="Y216" s="25">
        <f t="shared" si="83"/>
        <v>0.9210272118242252</v>
      </c>
      <c r="Z216" s="29">
        <f t="shared" si="76"/>
        <v>22.923281724515963</v>
      </c>
      <c r="AA216" s="30">
        <f t="shared" si="77"/>
        <v>22.923281724515963</v>
      </c>
      <c r="AB216" s="15">
        <f t="shared" si="14"/>
        <v>124.51666666666667</v>
      </c>
      <c r="AC216" s="16">
        <f t="shared" si="84"/>
        <v>12</v>
      </c>
      <c r="AD216" s="17">
        <f t="shared" si="78"/>
        <v>4</v>
      </c>
      <c r="AE216" s="18">
        <f t="shared" si="79"/>
        <v>12</v>
      </c>
      <c r="AF216" s="19" t="str">
        <f t="shared" si="17"/>
        <v>M</v>
      </c>
      <c r="AG216" s="20" t="str">
        <f t="shared" si="18"/>
        <v>4</v>
      </c>
      <c r="AH216" s="21" t="str">
        <f t="shared" si="19"/>
        <v>m</v>
      </c>
      <c r="AI216" s="22">
        <f t="shared" si="20"/>
        <v>249.2</v>
      </c>
      <c r="AJ216" s="16">
        <f t="shared" si="85"/>
        <v>12</v>
      </c>
      <c r="AK216" s="17">
        <f t="shared" si="80"/>
        <v>4.5</v>
      </c>
      <c r="AL216" s="18">
        <f t="shared" si="81"/>
        <v>14</v>
      </c>
      <c r="AM216" s="19" t="str">
        <f t="shared" si="23"/>
        <v>M</v>
      </c>
      <c r="AN216" s="20" t="str">
        <f t="shared" si="24"/>
        <v>4</v>
      </c>
      <c r="AO216" s="21" t="str">
        <f t="shared" si="25"/>
        <v>o</v>
      </c>
    </row>
    <row r="217" spans="1:41" ht="18" thickBot="1" thickTop="1">
      <c r="A217" s="34" t="s">
        <v>396</v>
      </c>
      <c r="B217" s="57" t="s">
        <v>397</v>
      </c>
      <c r="C217" s="60" t="str">
        <f t="shared" si="67"/>
        <v>OI33jr</v>
      </c>
      <c r="D217" s="42">
        <f t="shared" si="68"/>
        <v>342.72714302754594</v>
      </c>
      <c r="E217" s="43">
        <f t="shared" si="71"/>
        <v>162.72714302754594</v>
      </c>
      <c r="F217" s="46">
        <f t="shared" si="69"/>
        <v>16090.860936570514</v>
      </c>
      <c r="G217" s="47">
        <f t="shared" si="72"/>
        <v>9998.3974442819</v>
      </c>
      <c r="H217" s="31">
        <v>6</v>
      </c>
      <c r="I217" s="32">
        <v>16</v>
      </c>
      <c r="J217" s="32">
        <v>0</v>
      </c>
      <c r="K217" s="33" t="s">
        <v>11</v>
      </c>
      <c r="L217" s="31">
        <v>106</v>
      </c>
      <c r="M217" s="32">
        <v>48</v>
      </c>
      <c r="N217" s="32">
        <v>0</v>
      </c>
      <c r="O217" s="33" t="s">
        <v>12</v>
      </c>
      <c r="P217" s="7">
        <f t="shared" si="5"/>
        <v>-6.266666666666667</v>
      </c>
      <c r="Q217" s="8">
        <f t="shared" si="6"/>
        <v>106.8</v>
      </c>
      <c r="R217" s="9">
        <f t="shared" si="70"/>
        <v>-0.10937396645831132</v>
      </c>
      <c r="S217" s="10">
        <f t="shared" si="70"/>
        <v>1.8640116411299439</v>
      </c>
      <c r="T217" s="25">
        <f t="shared" si="73"/>
        <v>-0.8162242052327348</v>
      </c>
      <c r="U217" s="25">
        <f t="shared" si="82"/>
        <v>2.5256413336321635</v>
      </c>
      <c r="V217" s="26">
        <f t="shared" si="74"/>
        <v>16090.860936570514</v>
      </c>
      <c r="W217" s="27">
        <f t="shared" si="75"/>
        <v>9998.3974442819</v>
      </c>
      <c r="X217" s="28">
        <f t="shared" si="11"/>
        <v>0.9549015693067531</v>
      </c>
      <c r="Y217" s="25">
        <f t="shared" si="83"/>
        <v>0.9549015693067531</v>
      </c>
      <c r="Z217" s="29">
        <f t="shared" si="76"/>
        <v>17.27285697245405</v>
      </c>
      <c r="AA217" s="30">
        <f t="shared" si="77"/>
        <v>342.72714302754594</v>
      </c>
      <c r="AB217" s="15">
        <f t="shared" si="14"/>
        <v>83.73333333333333</v>
      </c>
      <c r="AC217" s="16">
        <f t="shared" si="84"/>
        <v>8</v>
      </c>
      <c r="AD217" s="17">
        <f t="shared" si="78"/>
        <v>3</v>
      </c>
      <c r="AE217" s="18">
        <f t="shared" si="79"/>
        <v>17</v>
      </c>
      <c r="AF217" s="19" t="str">
        <f t="shared" si="17"/>
        <v>I</v>
      </c>
      <c r="AG217" s="20" t="str">
        <f t="shared" si="18"/>
        <v>3</v>
      </c>
      <c r="AH217" s="21" t="str">
        <f t="shared" si="19"/>
        <v>r</v>
      </c>
      <c r="AI217" s="22">
        <f t="shared" si="20"/>
        <v>286.8</v>
      </c>
      <c r="AJ217" s="16">
        <f t="shared" si="85"/>
        <v>14</v>
      </c>
      <c r="AK217" s="17">
        <f t="shared" si="80"/>
        <v>3</v>
      </c>
      <c r="AL217" s="18">
        <f t="shared" si="81"/>
        <v>9</v>
      </c>
      <c r="AM217" s="19" t="str">
        <f t="shared" si="23"/>
        <v>O</v>
      </c>
      <c r="AN217" s="20" t="str">
        <f t="shared" si="24"/>
        <v>3</v>
      </c>
      <c r="AO217" s="21" t="str">
        <f t="shared" si="25"/>
        <v>j</v>
      </c>
    </row>
    <row r="218" spans="1:41" ht="18" thickBot="1" thickTop="1">
      <c r="A218" s="34" t="s">
        <v>398</v>
      </c>
      <c r="B218" s="57" t="s">
        <v>399</v>
      </c>
      <c r="C218" s="60" t="str">
        <f t="shared" si="67"/>
        <v>LM23fi</v>
      </c>
      <c r="D218" s="42">
        <f t="shared" si="68"/>
        <v>41.49376727657782</v>
      </c>
      <c r="E218" s="43">
        <f t="shared" si="71"/>
        <v>221.4937672765778</v>
      </c>
      <c r="F218" s="46">
        <f t="shared" si="69"/>
        <v>10208.883003977535</v>
      </c>
      <c r="G218" s="47">
        <f t="shared" si="72"/>
        <v>6343.505803592935</v>
      </c>
      <c r="H218" s="31">
        <v>33</v>
      </c>
      <c r="I218" s="32">
        <v>20</v>
      </c>
      <c r="J218" s="32">
        <v>0</v>
      </c>
      <c r="K218" s="33" t="s">
        <v>5</v>
      </c>
      <c r="L218" s="31">
        <v>44</v>
      </c>
      <c r="M218" s="32">
        <v>26</v>
      </c>
      <c r="N218" s="32">
        <v>0</v>
      </c>
      <c r="O218" s="33" t="s">
        <v>12</v>
      </c>
      <c r="P218" s="7">
        <f t="shared" si="5"/>
        <v>33.333333333333336</v>
      </c>
      <c r="Q218" s="8">
        <f t="shared" si="6"/>
        <v>44.43333333333333</v>
      </c>
      <c r="R218" s="9">
        <f t="shared" si="70"/>
        <v>0.5817764173314433</v>
      </c>
      <c r="S218" s="10">
        <f t="shared" si="70"/>
        <v>0.7755079643028137</v>
      </c>
      <c r="T218" s="25">
        <f t="shared" si="73"/>
        <v>-0.03159725224187382</v>
      </c>
      <c r="U218" s="25">
        <f t="shared" si="82"/>
        <v>1.6023988391112125</v>
      </c>
      <c r="V218" s="26">
        <f t="shared" si="74"/>
        <v>10208.883003977535</v>
      </c>
      <c r="W218" s="27">
        <f t="shared" si="75"/>
        <v>6343.505803592935</v>
      </c>
      <c r="X218" s="28">
        <f t="shared" si="11"/>
        <v>0.7490277971901524</v>
      </c>
      <c r="Y218" s="25">
        <f t="shared" si="83"/>
        <v>0.7490277971901524</v>
      </c>
      <c r="Z218" s="29">
        <f t="shared" si="76"/>
        <v>41.49376727657782</v>
      </c>
      <c r="AA218" s="30">
        <f t="shared" si="77"/>
        <v>41.49376727657782</v>
      </c>
      <c r="AB218" s="15">
        <f t="shared" si="14"/>
        <v>123.33333333333334</v>
      </c>
      <c r="AC218" s="16">
        <f t="shared" si="84"/>
        <v>12</v>
      </c>
      <c r="AD218" s="17">
        <f t="shared" si="78"/>
        <v>3</v>
      </c>
      <c r="AE218" s="18">
        <f t="shared" si="79"/>
        <v>8</v>
      </c>
      <c r="AF218" s="19" t="str">
        <f t="shared" si="17"/>
        <v>M</v>
      </c>
      <c r="AG218" s="20" t="str">
        <f t="shared" si="18"/>
        <v>3</v>
      </c>
      <c r="AH218" s="21" t="str">
        <f t="shared" si="19"/>
        <v>i</v>
      </c>
      <c r="AI218" s="22">
        <f t="shared" si="20"/>
        <v>224.43333333333334</v>
      </c>
      <c r="AJ218" s="16">
        <f t="shared" si="85"/>
        <v>11</v>
      </c>
      <c r="AK218" s="17">
        <f t="shared" si="80"/>
        <v>2</v>
      </c>
      <c r="AL218" s="18">
        <f t="shared" si="81"/>
        <v>5</v>
      </c>
      <c r="AM218" s="19" t="str">
        <f t="shared" si="23"/>
        <v>L</v>
      </c>
      <c r="AN218" s="20" t="str">
        <f t="shared" si="24"/>
        <v>2</v>
      </c>
      <c r="AO218" s="21" t="str">
        <f t="shared" si="25"/>
        <v>f</v>
      </c>
    </row>
    <row r="219" spans="1:41" ht="18" thickBot="1" thickTop="1">
      <c r="A219" s="34" t="s">
        <v>400</v>
      </c>
      <c r="B219" s="57" t="s">
        <v>401</v>
      </c>
      <c r="C219" s="60" t="str">
        <f t="shared" si="67"/>
        <v>KM83dm</v>
      </c>
      <c r="D219" s="42">
        <f t="shared" si="68"/>
        <v>46.63446893335904</v>
      </c>
      <c r="E219" s="43">
        <f t="shared" si="71"/>
        <v>226.63446893335905</v>
      </c>
      <c r="F219" s="46">
        <f t="shared" si="69"/>
        <v>9715.602883374642</v>
      </c>
      <c r="G219" s="47">
        <f t="shared" si="72"/>
        <v>6036.995746946942</v>
      </c>
      <c r="H219" s="31">
        <v>33</v>
      </c>
      <c r="I219" s="32">
        <v>30</v>
      </c>
      <c r="J219" s="32">
        <v>0</v>
      </c>
      <c r="K219" s="33" t="s">
        <v>5</v>
      </c>
      <c r="L219" s="31">
        <v>36</v>
      </c>
      <c r="M219" s="32">
        <v>18</v>
      </c>
      <c r="N219" s="32">
        <v>0</v>
      </c>
      <c r="O219" s="33" t="s">
        <v>12</v>
      </c>
      <c r="P219" s="7">
        <f t="shared" si="5"/>
        <v>33.5</v>
      </c>
      <c r="Q219" s="8">
        <f t="shared" si="6"/>
        <v>36.3</v>
      </c>
      <c r="R219" s="9">
        <f t="shared" si="70"/>
        <v>0.5846852994181004</v>
      </c>
      <c r="S219" s="10">
        <f t="shared" si="70"/>
        <v>0.6335545184739416</v>
      </c>
      <c r="T219" s="25">
        <f t="shared" si="73"/>
        <v>0.04580730763596147</v>
      </c>
      <c r="U219" s="25">
        <f t="shared" si="82"/>
        <v>1.5249729843626811</v>
      </c>
      <c r="V219" s="26">
        <f t="shared" si="74"/>
        <v>9715.602883374642</v>
      </c>
      <c r="W219" s="27">
        <f t="shared" si="75"/>
        <v>6036.995746946942</v>
      </c>
      <c r="X219" s="28">
        <f t="shared" si="11"/>
        <v>0.6866502818065491</v>
      </c>
      <c r="Y219" s="25">
        <f t="shared" si="83"/>
        <v>0.6866502818065491</v>
      </c>
      <c r="Z219" s="29">
        <f t="shared" si="76"/>
        <v>46.63446893335904</v>
      </c>
      <c r="AA219" s="30">
        <f t="shared" si="77"/>
        <v>46.63446893335904</v>
      </c>
      <c r="AB219" s="15">
        <f t="shared" si="14"/>
        <v>123.5</v>
      </c>
      <c r="AC219" s="16">
        <f t="shared" si="84"/>
        <v>12</v>
      </c>
      <c r="AD219" s="17">
        <f t="shared" si="78"/>
        <v>3</v>
      </c>
      <c r="AE219" s="18">
        <f t="shared" si="79"/>
        <v>12</v>
      </c>
      <c r="AF219" s="19" t="str">
        <f t="shared" si="17"/>
        <v>M</v>
      </c>
      <c r="AG219" s="20" t="str">
        <f t="shared" si="18"/>
        <v>3</v>
      </c>
      <c r="AH219" s="21" t="str">
        <f t="shared" si="19"/>
        <v>m</v>
      </c>
      <c r="AI219" s="22">
        <f t="shared" si="20"/>
        <v>216.3</v>
      </c>
      <c r="AJ219" s="16">
        <f t="shared" si="85"/>
        <v>10</v>
      </c>
      <c r="AK219" s="17">
        <f t="shared" si="80"/>
        <v>8</v>
      </c>
      <c r="AL219" s="18">
        <f t="shared" si="81"/>
        <v>3</v>
      </c>
      <c r="AM219" s="19" t="str">
        <f t="shared" si="23"/>
        <v>K</v>
      </c>
      <c r="AN219" s="20" t="str">
        <f t="shared" si="24"/>
        <v>8</v>
      </c>
      <c r="AO219" s="21" t="str">
        <f t="shared" si="25"/>
        <v>d</v>
      </c>
    </row>
    <row r="220" spans="1:41" ht="18" thickBot="1" thickTop="1">
      <c r="A220" s="34" t="s">
        <v>402</v>
      </c>
      <c r="B220" s="57" t="s">
        <v>403</v>
      </c>
      <c r="C220" s="60" t="str">
        <f t="shared" si="67"/>
        <v>KO26bv</v>
      </c>
      <c r="D220" s="42">
        <f t="shared" si="68"/>
        <v>35.08096588623269</v>
      </c>
      <c r="E220" s="43">
        <f t="shared" si="71"/>
        <v>215.0809658862327</v>
      </c>
      <c r="F220" s="46">
        <f t="shared" si="69"/>
        <v>7249.432517690056</v>
      </c>
      <c r="G220" s="47">
        <f t="shared" si="72"/>
        <v>4504.588526561139</v>
      </c>
      <c r="H220" s="31">
        <v>56</v>
      </c>
      <c r="I220" s="32">
        <v>53</v>
      </c>
      <c r="J220" s="32">
        <v>0</v>
      </c>
      <c r="K220" s="33" t="s">
        <v>5</v>
      </c>
      <c r="L220" s="31">
        <v>24</v>
      </c>
      <c r="M220" s="32">
        <v>8</v>
      </c>
      <c r="N220" s="32">
        <v>0</v>
      </c>
      <c r="O220" s="33" t="s">
        <v>12</v>
      </c>
      <c r="P220" s="7">
        <f>(H220+(I220/60)+(J220/3600))*IF(K220="N",1,-1)</f>
        <v>56.88333333333333</v>
      </c>
      <c r="Q220" s="8">
        <f>((L220)+(M220/60)+(N220/3600))*IF(O220="E",1,-1)</f>
        <v>24.133333333333333</v>
      </c>
      <c r="R220" s="9">
        <f t="shared" si="70"/>
        <v>0.9928014561761078</v>
      </c>
      <c r="S220" s="10">
        <f t="shared" si="70"/>
        <v>0.4212061261479649</v>
      </c>
      <c r="T220" s="25">
        <f t="shared" si="73"/>
        <v>0.4195200042200104</v>
      </c>
      <c r="U220" s="25">
        <f t="shared" si="82"/>
        <v>1.1378798489546469</v>
      </c>
      <c r="V220" s="26">
        <f t="shared" si="74"/>
        <v>7249.432517690056</v>
      </c>
      <c r="W220" s="27">
        <f t="shared" si="75"/>
        <v>4504.588526561139</v>
      </c>
      <c r="X220" s="28">
        <f>(SIN(R220)-SIN($R$5)*T220)/(COS($R$5)*SIN(U220))</f>
        <v>0.8183406935942872</v>
      </c>
      <c r="Y220" s="25">
        <f t="shared" si="83"/>
        <v>0.8183406935942872</v>
      </c>
      <c r="Z220" s="29">
        <f t="shared" si="76"/>
        <v>35.08096588623269</v>
      </c>
      <c r="AA220" s="30">
        <f t="shared" si="77"/>
        <v>35.08096588623269</v>
      </c>
      <c r="AB220" s="15">
        <f>90+P220</f>
        <v>146.88333333333333</v>
      </c>
      <c r="AC220" s="16">
        <f t="shared" si="84"/>
        <v>14</v>
      </c>
      <c r="AD220" s="17">
        <f t="shared" si="78"/>
        <v>6</v>
      </c>
      <c r="AE220" s="18">
        <f t="shared" si="79"/>
        <v>21</v>
      </c>
      <c r="AF220" s="19" t="str">
        <f>CHAR(AC220+CODE("A"))</f>
        <v>O</v>
      </c>
      <c r="AG220" s="20" t="str">
        <f>CHAR(AD220+CODE("0"))</f>
        <v>6</v>
      </c>
      <c r="AH220" s="21" t="str">
        <f>CHAR(AE220+CODE("a"))</f>
        <v>v</v>
      </c>
      <c r="AI220" s="22">
        <f>180+Q220</f>
        <v>204.13333333333333</v>
      </c>
      <c r="AJ220" s="16">
        <f t="shared" si="85"/>
        <v>10</v>
      </c>
      <c r="AK220" s="17">
        <f t="shared" si="80"/>
        <v>2</v>
      </c>
      <c r="AL220" s="18">
        <f t="shared" si="81"/>
        <v>1</v>
      </c>
      <c r="AM220" s="19" t="str">
        <f>CHAR(AJ220+CODE("A"))</f>
        <v>K</v>
      </c>
      <c r="AN220" s="20" t="str">
        <f>CHAR(AK220+CODE("0"))</f>
        <v>2</v>
      </c>
      <c r="AO220" s="21" t="str">
        <f>CHAR(AL220+CODE("a"))</f>
        <v>b</v>
      </c>
    </row>
    <row r="221" spans="1:41" ht="18" thickBot="1" thickTop="1">
      <c r="A221" s="34" t="s">
        <v>404</v>
      </c>
      <c r="B221" s="57" t="s">
        <v>405</v>
      </c>
      <c r="C221" s="60" t="str">
        <f t="shared" si="67"/>
        <v>EK62uc</v>
      </c>
      <c r="D221" s="42">
        <f t="shared" si="68"/>
        <v>186.5010881801814</v>
      </c>
      <c r="E221" s="43">
        <f t="shared" si="71"/>
        <v>6.501088180181398</v>
      </c>
      <c r="F221" s="46">
        <f t="shared" si="69"/>
        <v>3163.771064624263</v>
      </c>
      <c r="G221" s="47">
        <f t="shared" si="72"/>
        <v>1965.8761983915451</v>
      </c>
      <c r="H221" s="31">
        <v>12</v>
      </c>
      <c r="I221" s="32">
        <v>6</v>
      </c>
      <c r="J221" s="32">
        <v>0</v>
      </c>
      <c r="K221" s="33" t="s">
        <v>5</v>
      </c>
      <c r="L221" s="31">
        <v>86</v>
      </c>
      <c r="M221" s="32">
        <v>18</v>
      </c>
      <c r="N221" s="32">
        <v>0</v>
      </c>
      <c r="O221" s="33" t="s">
        <v>7</v>
      </c>
      <c r="P221" s="7">
        <f t="shared" si="5"/>
        <v>12.1</v>
      </c>
      <c r="Q221" s="8">
        <f t="shared" si="6"/>
        <v>-86.3</v>
      </c>
      <c r="R221" s="9">
        <f t="shared" si="70"/>
        <v>0.21118483949131386</v>
      </c>
      <c r="S221" s="10">
        <f t="shared" si="70"/>
        <v>-1.5062191444711064</v>
      </c>
      <c r="T221" s="25">
        <f t="shared" si="73"/>
        <v>0.8792125835702502</v>
      </c>
      <c r="U221" s="25">
        <f t="shared" si="82"/>
        <v>0.4965893995643169</v>
      </c>
      <c r="V221" s="26">
        <f t="shared" si="74"/>
        <v>3163.771064624263</v>
      </c>
      <c r="W221" s="27">
        <f t="shared" si="75"/>
        <v>1965.8761983915451</v>
      </c>
      <c r="X221" s="28">
        <f t="shared" si="11"/>
        <v>-0.993569705504937</v>
      </c>
      <c r="Y221" s="25">
        <f t="shared" si="83"/>
        <v>-0.993569705504937</v>
      </c>
      <c r="Z221" s="29">
        <f t="shared" si="76"/>
        <v>173.4989118198186</v>
      </c>
      <c r="AA221" s="30">
        <f t="shared" si="77"/>
        <v>186.5010881801814</v>
      </c>
      <c r="AB221" s="15">
        <f t="shared" si="14"/>
        <v>102.1</v>
      </c>
      <c r="AC221" s="16">
        <f t="shared" si="84"/>
        <v>10</v>
      </c>
      <c r="AD221" s="17">
        <f t="shared" si="78"/>
        <v>2</v>
      </c>
      <c r="AE221" s="18">
        <f t="shared" si="79"/>
        <v>2</v>
      </c>
      <c r="AF221" s="19" t="str">
        <f t="shared" si="17"/>
        <v>K</v>
      </c>
      <c r="AG221" s="20" t="str">
        <f t="shared" si="18"/>
        <v>2</v>
      </c>
      <c r="AH221" s="21" t="str">
        <f t="shared" si="19"/>
        <v>c</v>
      </c>
      <c r="AI221" s="22">
        <f t="shared" si="20"/>
        <v>93.7</v>
      </c>
      <c r="AJ221" s="16">
        <f t="shared" si="85"/>
        <v>4</v>
      </c>
      <c r="AK221" s="17">
        <f t="shared" si="80"/>
        <v>6.5</v>
      </c>
      <c r="AL221" s="18">
        <f t="shared" si="81"/>
        <v>20</v>
      </c>
      <c r="AM221" s="19" t="str">
        <f t="shared" si="23"/>
        <v>E</v>
      </c>
      <c r="AN221" s="20" t="str">
        <f t="shared" si="24"/>
        <v>6</v>
      </c>
      <c r="AO221" s="21" t="str">
        <f t="shared" si="25"/>
        <v>u</v>
      </c>
    </row>
    <row r="222" spans="1:41" ht="18" thickBot="1" thickTop="1">
      <c r="A222" s="34" t="s">
        <v>406</v>
      </c>
      <c r="B222" s="57" t="s">
        <v>407</v>
      </c>
      <c r="C222" s="60" t="str">
        <f t="shared" si="67"/>
        <v>KN34bj</v>
      </c>
      <c r="D222" s="42">
        <f t="shared" si="68"/>
        <v>44.52632895650936</v>
      </c>
      <c r="E222" s="43">
        <f t="shared" si="71"/>
        <v>224.52632895650936</v>
      </c>
      <c r="F222" s="46">
        <f t="shared" si="69"/>
        <v>8236.494658547364</v>
      </c>
      <c r="G222" s="47">
        <f t="shared" si="72"/>
        <v>5117.920505837976</v>
      </c>
      <c r="H222" s="31">
        <v>44</v>
      </c>
      <c r="I222" s="32">
        <v>25</v>
      </c>
      <c r="J222" s="32">
        <v>0</v>
      </c>
      <c r="K222" s="33" t="s">
        <v>5</v>
      </c>
      <c r="L222" s="31">
        <v>26</v>
      </c>
      <c r="M222" s="32">
        <v>7</v>
      </c>
      <c r="N222" s="32">
        <v>0</v>
      </c>
      <c r="O222" s="33" t="s">
        <v>12</v>
      </c>
      <c r="P222" s="7">
        <f t="shared" si="5"/>
        <v>44.416666666666664</v>
      </c>
      <c r="Q222" s="8">
        <f t="shared" si="6"/>
        <v>26.116666666666667</v>
      </c>
      <c r="R222" s="9">
        <f t="shared" si="70"/>
        <v>0.775217076094148</v>
      </c>
      <c r="S222" s="10">
        <f t="shared" si="70"/>
        <v>0.4558218229791857</v>
      </c>
      <c r="T222" s="25">
        <f t="shared" si="73"/>
        <v>0.27441951370090545</v>
      </c>
      <c r="U222" s="25">
        <f t="shared" si="82"/>
        <v>1.2928103372386381</v>
      </c>
      <c r="V222" s="26">
        <f t="shared" si="74"/>
        <v>8236.494658547364</v>
      </c>
      <c r="W222" s="27">
        <f t="shared" si="75"/>
        <v>5117.920505837976</v>
      </c>
      <c r="X222" s="28">
        <f t="shared" si="11"/>
        <v>0.7129282871414674</v>
      </c>
      <c r="Y222" s="25">
        <f t="shared" si="83"/>
        <v>0.7129282871414674</v>
      </c>
      <c r="Z222" s="29">
        <f t="shared" si="76"/>
        <v>44.52632895650936</v>
      </c>
      <c r="AA222" s="30">
        <f t="shared" si="77"/>
        <v>44.52632895650936</v>
      </c>
      <c r="AB222" s="15">
        <f t="shared" si="14"/>
        <v>134.41666666666666</v>
      </c>
      <c r="AC222" s="16">
        <f t="shared" si="84"/>
        <v>13</v>
      </c>
      <c r="AD222" s="17">
        <f t="shared" si="78"/>
        <v>4</v>
      </c>
      <c r="AE222" s="18">
        <f t="shared" si="79"/>
        <v>9</v>
      </c>
      <c r="AF222" s="19" t="str">
        <f t="shared" si="17"/>
        <v>N</v>
      </c>
      <c r="AG222" s="20" t="str">
        <f t="shared" si="18"/>
        <v>4</v>
      </c>
      <c r="AH222" s="21" t="str">
        <f t="shared" si="19"/>
        <v>j</v>
      </c>
      <c r="AI222" s="22">
        <f t="shared" si="20"/>
        <v>206.11666666666667</v>
      </c>
      <c r="AJ222" s="16">
        <f t="shared" si="85"/>
        <v>10</v>
      </c>
      <c r="AK222" s="17">
        <f t="shared" si="80"/>
        <v>3</v>
      </c>
      <c r="AL222" s="18">
        <f t="shared" si="81"/>
        <v>1</v>
      </c>
      <c r="AM222" s="19" t="str">
        <f t="shared" si="23"/>
        <v>K</v>
      </c>
      <c r="AN222" s="20" t="str">
        <f t="shared" si="24"/>
        <v>3</v>
      </c>
      <c r="AO222" s="21" t="str">
        <f t="shared" si="25"/>
        <v>b</v>
      </c>
    </row>
    <row r="223" spans="1:41" ht="18" thickBot="1" thickTop="1">
      <c r="A223" s="34" t="s">
        <v>408</v>
      </c>
      <c r="B223" s="57" t="s">
        <v>409</v>
      </c>
      <c r="C223" s="60" t="str">
        <f t="shared" si="67"/>
        <v>KN04gu</v>
      </c>
      <c r="D223" s="42">
        <f t="shared" si="68"/>
        <v>46.84408472124995</v>
      </c>
      <c r="E223" s="43">
        <f t="shared" si="71"/>
        <v>226.84408472124994</v>
      </c>
      <c r="F223" s="46">
        <f t="shared" si="69"/>
        <v>7866.056757044228</v>
      </c>
      <c r="G223" s="47">
        <f t="shared" si="72"/>
        <v>4887.741065331077</v>
      </c>
      <c r="H223" s="31">
        <v>44</v>
      </c>
      <c r="I223" s="32">
        <v>52</v>
      </c>
      <c r="J223" s="32">
        <v>0</v>
      </c>
      <c r="K223" s="33" t="s">
        <v>5</v>
      </c>
      <c r="L223" s="31">
        <v>20</v>
      </c>
      <c r="M223" s="32">
        <v>32</v>
      </c>
      <c r="N223" s="32">
        <v>0</v>
      </c>
      <c r="O223" s="33" t="s">
        <v>12</v>
      </c>
      <c r="P223" s="7">
        <f t="shared" si="5"/>
        <v>44.86666666666667</v>
      </c>
      <c r="Q223" s="8">
        <f t="shared" si="6"/>
        <v>20.533333333333335</v>
      </c>
      <c r="R223" s="9">
        <f t="shared" si="70"/>
        <v>0.7830710577281226</v>
      </c>
      <c r="S223" s="10">
        <f t="shared" si="70"/>
        <v>0.35837427307616904</v>
      </c>
      <c r="T223" s="25">
        <f t="shared" si="73"/>
        <v>0.32983650064467085</v>
      </c>
      <c r="U223" s="25">
        <f t="shared" si="82"/>
        <v>1.2346659483666973</v>
      </c>
      <c r="V223" s="26">
        <f t="shared" si="74"/>
        <v>7866.056757044228</v>
      </c>
      <c r="W223" s="27">
        <f t="shared" si="75"/>
        <v>4887.741065331077</v>
      </c>
      <c r="X223" s="28">
        <f t="shared" si="11"/>
        <v>0.6839860177351145</v>
      </c>
      <c r="Y223" s="25">
        <f t="shared" si="83"/>
        <v>0.6839860177351145</v>
      </c>
      <c r="Z223" s="29">
        <f t="shared" si="76"/>
        <v>46.84408472124995</v>
      </c>
      <c r="AA223" s="30">
        <f t="shared" si="77"/>
        <v>46.84408472124995</v>
      </c>
      <c r="AB223" s="15">
        <f t="shared" si="14"/>
        <v>134.86666666666667</v>
      </c>
      <c r="AC223" s="16">
        <f t="shared" si="84"/>
        <v>13</v>
      </c>
      <c r="AD223" s="17">
        <f t="shared" si="78"/>
        <v>4</v>
      </c>
      <c r="AE223" s="18">
        <f t="shared" si="79"/>
        <v>20</v>
      </c>
      <c r="AF223" s="19" t="str">
        <f t="shared" si="17"/>
        <v>N</v>
      </c>
      <c r="AG223" s="20" t="str">
        <f t="shared" si="18"/>
        <v>4</v>
      </c>
      <c r="AH223" s="21" t="str">
        <f t="shared" si="19"/>
        <v>u</v>
      </c>
      <c r="AI223" s="22">
        <f t="shared" si="20"/>
        <v>200.53333333333333</v>
      </c>
      <c r="AJ223" s="16">
        <f t="shared" si="85"/>
        <v>10</v>
      </c>
      <c r="AK223" s="17">
        <f t="shared" si="80"/>
        <v>0</v>
      </c>
      <c r="AL223" s="18">
        <f t="shared" si="81"/>
        <v>6</v>
      </c>
      <c r="AM223" s="19" t="str">
        <f t="shared" si="23"/>
        <v>K</v>
      </c>
      <c r="AN223" s="20" t="str">
        <f t="shared" si="24"/>
        <v>0</v>
      </c>
      <c r="AO223" s="21" t="str">
        <f t="shared" si="25"/>
        <v>g</v>
      </c>
    </row>
    <row r="224" spans="1:41" ht="18" thickBot="1" thickTop="1">
      <c r="A224" s="34" t="s">
        <v>410</v>
      </c>
      <c r="B224" s="57" t="s">
        <v>411</v>
      </c>
      <c r="C224" s="60" t="str">
        <f t="shared" si="67"/>
        <v>JN91wi</v>
      </c>
      <c r="D224" s="42">
        <f t="shared" si="68"/>
        <v>50.08681482929443</v>
      </c>
      <c r="E224" s="43">
        <f t="shared" si="71"/>
        <v>230.08681482929444</v>
      </c>
      <c r="F224" s="46">
        <f t="shared" si="69"/>
        <v>8067.255898568205</v>
      </c>
      <c r="G224" s="47">
        <f t="shared" si="72"/>
        <v>5012.760415776958</v>
      </c>
      <c r="H224" s="31">
        <v>41</v>
      </c>
      <c r="I224" s="32">
        <v>20</v>
      </c>
      <c r="J224" s="32">
        <v>0</v>
      </c>
      <c r="K224" s="33" t="s">
        <v>5</v>
      </c>
      <c r="L224" s="31">
        <v>19</v>
      </c>
      <c r="M224" s="32">
        <v>50</v>
      </c>
      <c r="N224" s="32">
        <v>0</v>
      </c>
      <c r="O224" s="33" t="s">
        <v>12</v>
      </c>
      <c r="P224" s="7">
        <f t="shared" si="5"/>
        <v>41.333333333333336</v>
      </c>
      <c r="Q224" s="8">
        <f t="shared" si="6"/>
        <v>19.833333333333332</v>
      </c>
      <c r="R224" s="9">
        <f t="shared" si="70"/>
        <v>0.7214027574909896</v>
      </c>
      <c r="S224" s="10">
        <f t="shared" si="70"/>
        <v>0.34615696831220866</v>
      </c>
      <c r="T224" s="25">
        <f t="shared" si="73"/>
        <v>0.2998638312508636</v>
      </c>
      <c r="U224" s="25">
        <f t="shared" si="82"/>
        <v>1.266246413211145</v>
      </c>
      <c r="V224" s="26">
        <f t="shared" si="74"/>
        <v>8067.255898568205</v>
      </c>
      <c r="W224" s="27">
        <f t="shared" si="75"/>
        <v>5012.760415776958</v>
      </c>
      <c r="X224" s="28">
        <f t="shared" si="11"/>
        <v>0.641626158188204</v>
      </c>
      <c r="Y224" s="25">
        <f t="shared" si="83"/>
        <v>0.641626158188204</v>
      </c>
      <c r="Z224" s="29">
        <f t="shared" si="76"/>
        <v>50.08681482929443</v>
      </c>
      <c r="AA224" s="30">
        <f t="shared" si="77"/>
        <v>50.08681482929443</v>
      </c>
      <c r="AB224" s="15">
        <f t="shared" si="14"/>
        <v>131.33333333333334</v>
      </c>
      <c r="AC224" s="16">
        <f t="shared" si="84"/>
        <v>13</v>
      </c>
      <c r="AD224" s="17">
        <f t="shared" si="78"/>
        <v>1</v>
      </c>
      <c r="AE224" s="18">
        <f t="shared" si="79"/>
        <v>8</v>
      </c>
      <c r="AF224" s="19" t="str">
        <f t="shared" si="17"/>
        <v>N</v>
      </c>
      <c r="AG224" s="20" t="str">
        <f t="shared" si="18"/>
        <v>1</v>
      </c>
      <c r="AH224" s="21" t="str">
        <f t="shared" si="19"/>
        <v>i</v>
      </c>
      <c r="AI224" s="22">
        <f t="shared" si="20"/>
        <v>199.83333333333334</v>
      </c>
      <c r="AJ224" s="16">
        <f t="shared" si="85"/>
        <v>9</v>
      </c>
      <c r="AK224" s="17">
        <f t="shared" si="80"/>
        <v>9.5</v>
      </c>
      <c r="AL224" s="18">
        <f t="shared" si="81"/>
        <v>22</v>
      </c>
      <c r="AM224" s="19" t="str">
        <f t="shared" si="23"/>
        <v>J</v>
      </c>
      <c r="AN224" s="20" t="str">
        <f t="shared" si="24"/>
        <v>9</v>
      </c>
      <c r="AO224" s="21" t="str">
        <f t="shared" si="25"/>
        <v>w</v>
      </c>
    </row>
    <row r="225" spans="1:41" ht="18" thickBot="1" thickTop="1">
      <c r="A225" s="34" t="s">
        <v>412</v>
      </c>
      <c r="B225" s="57" t="s">
        <v>413</v>
      </c>
      <c r="C225" s="60" t="str">
        <f t="shared" si="67"/>
        <v>IH78da</v>
      </c>
      <c r="D225" s="42">
        <f t="shared" si="68"/>
        <v>107.22392003023228</v>
      </c>
      <c r="E225" s="43">
        <f t="shared" si="71"/>
        <v>287.2239200302323</v>
      </c>
      <c r="F225" s="46">
        <f t="shared" si="69"/>
        <v>9830.500745028074</v>
      </c>
      <c r="G225" s="47">
        <f t="shared" si="72"/>
        <v>6108.389968228054</v>
      </c>
      <c r="H225" s="31">
        <v>11</v>
      </c>
      <c r="I225" s="32">
        <v>58</v>
      </c>
      <c r="J225" s="32">
        <v>0</v>
      </c>
      <c r="K225" s="33" t="s">
        <v>11</v>
      </c>
      <c r="L225" s="31">
        <v>5</v>
      </c>
      <c r="M225" s="32">
        <v>43</v>
      </c>
      <c r="N225" s="32">
        <v>0</v>
      </c>
      <c r="O225" s="33" t="s">
        <v>7</v>
      </c>
      <c r="P225" s="7">
        <f t="shared" si="5"/>
        <v>-11.966666666666667</v>
      </c>
      <c r="Q225" s="8">
        <f t="shared" si="6"/>
        <v>-5.716666666666667</v>
      </c>
      <c r="R225" s="9">
        <f t="shared" si="70"/>
        <v>-0.2088577338219881</v>
      </c>
      <c r="S225" s="10">
        <f t="shared" si="70"/>
        <v>-0.09977465557234251</v>
      </c>
      <c r="T225" s="25">
        <f t="shared" si="73"/>
        <v>0.02778525630283682</v>
      </c>
      <c r="U225" s="25">
        <f t="shared" si="82"/>
        <v>1.5430074941183602</v>
      </c>
      <c r="V225" s="26">
        <f t="shared" si="74"/>
        <v>9830.500745028074</v>
      </c>
      <c r="W225" s="27">
        <f t="shared" si="75"/>
        <v>6108.389968228054</v>
      </c>
      <c r="X225" s="28">
        <f t="shared" si="11"/>
        <v>-0.29610683701109525</v>
      </c>
      <c r="Y225" s="25">
        <f t="shared" si="83"/>
        <v>-0.29610683701109525</v>
      </c>
      <c r="Z225" s="29">
        <f t="shared" si="76"/>
        <v>107.22392003023228</v>
      </c>
      <c r="AA225" s="30">
        <f t="shared" si="77"/>
        <v>107.22392003023228</v>
      </c>
      <c r="AB225" s="15">
        <f t="shared" si="14"/>
        <v>78.03333333333333</v>
      </c>
      <c r="AC225" s="16">
        <f t="shared" si="84"/>
        <v>7</v>
      </c>
      <c r="AD225" s="17">
        <f t="shared" si="78"/>
        <v>8</v>
      </c>
      <c r="AE225" s="18">
        <f t="shared" si="79"/>
        <v>0</v>
      </c>
      <c r="AF225" s="19" t="str">
        <f t="shared" si="17"/>
        <v>H</v>
      </c>
      <c r="AG225" s="20" t="str">
        <f t="shared" si="18"/>
        <v>8</v>
      </c>
      <c r="AH225" s="21" t="str">
        <f t="shared" si="19"/>
        <v>a</v>
      </c>
      <c r="AI225" s="22">
        <f t="shared" si="20"/>
        <v>174.28333333333333</v>
      </c>
      <c r="AJ225" s="16">
        <f t="shared" si="85"/>
        <v>8</v>
      </c>
      <c r="AK225" s="17">
        <f t="shared" si="80"/>
        <v>7</v>
      </c>
      <c r="AL225" s="18">
        <f t="shared" si="81"/>
        <v>3</v>
      </c>
      <c r="AM225" s="19" t="str">
        <f t="shared" si="23"/>
        <v>I</v>
      </c>
      <c r="AN225" s="20" t="str">
        <f t="shared" si="24"/>
        <v>7</v>
      </c>
      <c r="AO225" s="21" t="str">
        <f t="shared" si="25"/>
        <v>d</v>
      </c>
    </row>
    <row r="226" spans="1:41" ht="18" thickBot="1" thickTop="1">
      <c r="A226" s="34" t="s">
        <v>414</v>
      </c>
      <c r="B226" s="57" t="s">
        <v>415</v>
      </c>
      <c r="C226" s="60" t="str">
        <f t="shared" si="67"/>
        <v>IF32uw</v>
      </c>
      <c r="D226" s="42">
        <f t="shared" si="68"/>
        <v>129.83310147194007</v>
      </c>
      <c r="E226" s="43">
        <f t="shared" si="71"/>
        <v>309.83310147194004</v>
      </c>
      <c r="F226" s="46">
        <f t="shared" si="69"/>
        <v>11234.272218562453</v>
      </c>
      <c r="G226" s="47">
        <f t="shared" si="72"/>
        <v>6980.653122366865</v>
      </c>
      <c r="H226" s="31">
        <v>37</v>
      </c>
      <c r="I226" s="32">
        <v>4</v>
      </c>
      <c r="J226" s="32">
        <v>0</v>
      </c>
      <c r="K226" s="33" t="s">
        <v>11</v>
      </c>
      <c r="L226" s="31">
        <v>12</v>
      </c>
      <c r="M226" s="32">
        <v>18</v>
      </c>
      <c r="N226" s="32">
        <v>0</v>
      </c>
      <c r="O226" s="33" t="s">
        <v>7</v>
      </c>
      <c r="P226" s="7">
        <f t="shared" si="5"/>
        <v>-37.06666666666667</v>
      </c>
      <c r="Q226" s="8">
        <f t="shared" si="6"/>
        <v>-12.3</v>
      </c>
      <c r="R226" s="9">
        <f t="shared" si="70"/>
        <v>-0.6469353760725649</v>
      </c>
      <c r="S226" s="10">
        <f t="shared" si="70"/>
        <v>-0.21467549799530256</v>
      </c>
      <c r="T226" s="25">
        <f t="shared" si="73"/>
        <v>-0.19136127526259175</v>
      </c>
      <c r="U226" s="25">
        <f t="shared" si="82"/>
        <v>1.7633451920518683</v>
      </c>
      <c r="V226" s="26">
        <f t="shared" si="74"/>
        <v>11234.272218562453</v>
      </c>
      <c r="W226" s="27">
        <f t="shared" si="75"/>
        <v>6980.653122366865</v>
      </c>
      <c r="X226" s="28">
        <f t="shared" si="11"/>
        <v>-0.6405534528236139</v>
      </c>
      <c r="Y226" s="25">
        <f t="shared" si="83"/>
        <v>-0.6405534528236139</v>
      </c>
      <c r="Z226" s="29">
        <f t="shared" si="76"/>
        <v>129.83310147194007</v>
      </c>
      <c r="AA226" s="30">
        <f t="shared" si="77"/>
        <v>129.83310147194007</v>
      </c>
      <c r="AB226" s="15">
        <f t="shared" si="14"/>
        <v>52.93333333333333</v>
      </c>
      <c r="AC226" s="16">
        <f t="shared" si="84"/>
        <v>5</v>
      </c>
      <c r="AD226" s="17">
        <f t="shared" si="78"/>
        <v>2</v>
      </c>
      <c r="AE226" s="18">
        <f t="shared" si="79"/>
        <v>22</v>
      </c>
      <c r="AF226" s="19" t="str">
        <f t="shared" si="17"/>
        <v>F</v>
      </c>
      <c r="AG226" s="20" t="str">
        <f t="shared" si="18"/>
        <v>2</v>
      </c>
      <c r="AH226" s="21" t="str">
        <f t="shared" si="19"/>
        <v>w</v>
      </c>
      <c r="AI226" s="22">
        <f t="shared" si="20"/>
        <v>167.7</v>
      </c>
      <c r="AJ226" s="16">
        <f t="shared" si="85"/>
        <v>8</v>
      </c>
      <c r="AK226" s="17">
        <f t="shared" si="80"/>
        <v>3.5</v>
      </c>
      <c r="AL226" s="18">
        <f t="shared" si="81"/>
        <v>20</v>
      </c>
      <c r="AM226" s="19" t="str">
        <f t="shared" si="23"/>
        <v>I</v>
      </c>
      <c r="AN226" s="20" t="str">
        <f t="shared" si="24"/>
        <v>3</v>
      </c>
      <c r="AO226" s="21" t="str">
        <f t="shared" si="25"/>
        <v>u</v>
      </c>
    </row>
    <row r="227" spans="1:41" ht="18" thickBot="1" thickTop="1">
      <c r="A227" s="34" t="s">
        <v>416</v>
      </c>
      <c r="B227" s="57" t="s">
        <v>417</v>
      </c>
      <c r="C227" s="60" t="str">
        <f t="shared" si="67"/>
        <v>RH40wx</v>
      </c>
      <c r="D227" s="42">
        <f t="shared" si="68"/>
        <v>265.609964891416</v>
      </c>
      <c r="E227" s="43">
        <f t="shared" si="71"/>
        <v>85.60996489141598</v>
      </c>
      <c r="F227" s="46">
        <f t="shared" si="69"/>
        <v>12776.42755495407</v>
      </c>
      <c r="G227" s="47">
        <f t="shared" si="72"/>
        <v>7938.904022355685</v>
      </c>
      <c r="H227" s="31">
        <v>19</v>
      </c>
      <c r="I227" s="32">
        <v>1</v>
      </c>
      <c r="J227" s="32">
        <v>0</v>
      </c>
      <c r="K227" s="33" t="s">
        <v>11</v>
      </c>
      <c r="L227" s="31">
        <v>169</v>
      </c>
      <c r="M227" s="32">
        <v>55</v>
      </c>
      <c r="N227" s="32">
        <v>0</v>
      </c>
      <c r="O227" s="33" t="s">
        <v>12</v>
      </c>
      <c r="P227" s="7">
        <f>(H227+(I227/60)+(J227/3600))*IF(K227="N",1,-1)</f>
        <v>-19.016666666666666</v>
      </c>
      <c r="Q227" s="8">
        <f>((L227)+(M227/60)+(N227/3600))*IF(O227="E",1,-1)</f>
        <v>169.91666666666666</v>
      </c>
      <c r="R227" s="9">
        <f t="shared" si="70"/>
        <v>-0.3319034460875883</v>
      </c>
      <c r="S227" s="10">
        <f t="shared" si="70"/>
        <v>2.9656052873470315</v>
      </c>
      <c r="T227" s="25">
        <f t="shared" si="73"/>
        <v>-0.42105439031143127</v>
      </c>
      <c r="U227" s="25">
        <f t="shared" si="82"/>
        <v>2.0054037913913154</v>
      </c>
      <c r="V227" s="26">
        <f t="shared" si="74"/>
        <v>12776.42755495407</v>
      </c>
      <c r="W227" s="27">
        <f t="shared" si="75"/>
        <v>7938.904022355685</v>
      </c>
      <c r="X227" s="28">
        <f>(SIN(R227)-SIN($R$5)*T227)/(COS($R$5)*SIN(U227))</f>
        <v>-0.07654561938839131</v>
      </c>
      <c r="Y227" s="25">
        <f t="shared" si="83"/>
        <v>-0.07654561938839131</v>
      </c>
      <c r="Z227" s="29">
        <f t="shared" si="76"/>
        <v>94.390035108584</v>
      </c>
      <c r="AA227" s="30">
        <f t="shared" si="77"/>
        <v>265.609964891416</v>
      </c>
      <c r="AB227" s="15">
        <f>90+P227</f>
        <v>70.98333333333333</v>
      </c>
      <c r="AC227" s="16">
        <f t="shared" si="84"/>
        <v>7</v>
      </c>
      <c r="AD227" s="17">
        <f t="shared" si="78"/>
        <v>0</v>
      </c>
      <c r="AE227" s="18">
        <f t="shared" si="79"/>
        <v>23</v>
      </c>
      <c r="AF227" s="19" t="str">
        <f>CHAR(AC227+CODE("A"))</f>
        <v>H</v>
      </c>
      <c r="AG227" s="20" t="str">
        <f>CHAR(AD227+CODE("0"))</f>
        <v>0</v>
      </c>
      <c r="AH227" s="21" t="str">
        <f>CHAR(AE227+CODE("a"))</f>
        <v>x</v>
      </c>
      <c r="AI227" s="22">
        <f>180+Q227</f>
        <v>349.91666666666663</v>
      </c>
      <c r="AJ227" s="16">
        <f t="shared" si="85"/>
        <v>17</v>
      </c>
      <c r="AK227" s="17">
        <f t="shared" si="80"/>
        <v>4.5</v>
      </c>
      <c r="AL227" s="18">
        <f t="shared" si="81"/>
        <v>22</v>
      </c>
      <c r="AM227" s="19" t="str">
        <f>CHAR(AJ227+CODE("A"))</f>
        <v>R</v>
      </c>
      <c r="AN227" s="20" t="str">
        <f>CHAR(AK227+CODE("0"))</f>
        <v>4</v>
      </c>
      <c r="AO227" s="21" t="str">
        <f>CHAR(AL227+CODE("a"))</f>
        <v>w</v>
      </c>
    </row>
    <row r="228" spans="1:41" ht="18" thickBot="1" thickTop="1">
      <c r="A228" s="34" t="s">
        <v>418</v>
      </c>
      <c r="B228" s="57" t="s">
        <v>419</v>
      </c>
      <c r="C228" s="60" t="str">
        <f t="shared" si="67"/>
        <v>RF73jd</v>
      </c>
      <c r="D228" s="42">
        <f t="shared" si="68"/>
        <v>246.0198022219579</v>
      </c>
      <c r="E228" s="43">
        <f t="shared" si="71"/>
        <v>66.01980222195789</v>
      </c>
      <c r="F228" s="46">
        <f t="shared" si="69"/>
        <v>13467.5432737854</v>
      </c>
      <c r="G228" s="47">
        <f t="shared" si="72"/>
        <v>8368.343420539868</v>
      </c>
      <c r="H228" s="31">
        <v>36</v>
      </c>
      <c r="I228" s="32">
        <v>52</v>
      </c>
      <c r="J228" s="32">
        <v>0</v>
      </c>
      <c r="K228" s="33" t="s">
        <v>11</v>
      </c>
      <c r="L228" s="31">
        <v>174</v>
      </c>
      <c r="M228" s="32">
        <v>45</v>
      </c>
      <c r="N228" s="32">
        <v>0</v>
      </c>
      <c r="O228" s="33" t="s">
        <v>12</v>
      </c>
      <c r="P228" s="7">
        <f t="shared" si="5"/>
        <v>-36.86666666666667</v>
      </c>
      <c r="Q228" s="8">
        <f t="shared" si="6"/>
        <v>174.75</v>
      </c>
      <c r="R228" s="9">
        <f aca="true" t="shared" si="86" ref="R228:S235">RADIANS(P228)</f>
        <v>-0.6434447175685761</v>
      </c>
      <c r="S228" s="10">
        <f t="shared" si="86"/>
        <v>3.0499628678600907</v>
      </c>
      <c r="T228" s="25">
        <f t="shared" si="73"/>
        <v>-0.5167802898453175</v>
      </c>
      <c r="U228" s="25">
        <f t="shared" si="82"/>
        <v>2.1138821650895308</v>
      </c>
      <c r="V228" s="26">
        <f t="shared" si="74"/>
        <v>13467.5432737854</v>
      </c>
      <c r="W228" s="27">
        <f t="shared" si="75"/>
        <v>8368.343420539868</v>
      </c>
      <c r="X228" s="28">
        <f t="shared" si="11"/>
        <v>-0.4064208847153777</v>
      </c>
      <c r="Y228" s="25">
        <f t="shared" si="83"/>
        <v>-0.4064208847153777</v>
      </c>
      <c r="Z228" s="29">
        <f t="shared" si="76"/>
        <v>113.9801977780421</v>
      </c>
      <c r="AA228" s="30">
        <f t="shared" si="77"/>
        <v>246.0198022219579</v>
      </c>
      <c r="AB228" s="15">
        <f t="shared" si="14"/>
        <v>53.13333333333333</v>
      </c>
      <c r="AC228" s="16">
        <f t="shared" si="84"/>
        <v>5</v>
      </c>
      <c r="AD228" s="17">
        <f t="shared" si="78"/>
        <v>3</v>
      </c>
      <c r="AE228" s="18">
        <f t="shared" si="79"/>
        <v>3</v>
      </c>
      <c r="AF228" s="19" t="str">
        <f t="shared" si="17"/>
        <v>F</v>
      </c>
      <c r="AG228" s="20" t="str">
        <f t="shared" si="18"/>
        <v>3</v>
      </c>
      <c r="AH228" s="21" t="str">
        <f t="shared" si="19"/>
        <v>d</v>
      </c>
      <c r="AI228" s="22">
        <f t="shared" si="20"/>
        <v>354.75</v>
      </c>
      <c r="AJ228" s="16">
        <f t="shared" si="85"/>
        <v>17</v>
      </c>
      <c r="AK228" s="17">
        <f t="shared" si="80"/>
        <v>7</v>
      </c>
      <c r="AL228" s="18">
        <f t="shared" si="81"/>
        <v>9</v>
      </c>
      <c r="AM228" s="19" t="str">
        <f t="shared" si="23"/>
        <v>R</v>
      </c>
      <c r="AN228" s="20" t="str">
        <f t="shared" si="24"/>
        <v>7</v>
      </c>
      <c r="AO228" s="21" t="str">
        <f t="shared" si="25"/>
        <v>j</v>
      </c>
    </row>
    <row r="229" spans="1:41" ht="18" thickBot="1" thickTop="1">
      <c r="A229" s="34" t="s">
        <v>420</v>
      </c>
      <c r="B229" s="57" t="s">
        <v>421</v>
      </c>
      <c r="C229" s="60" t="str">
        <f t="shared" si="67"/>
        <v>RE78jr</v>
      </c>
      <c r="D229" s="42">
        <f t="shared" si="68"/>
        <v>241.41534672250424</v>
      </c>
      <c r="E229" s="43">
        <f t="shared" si="71"/>
        <v>61.41534672250424</v>
      </c>
      <c r="F229" s="46">
        <f t="shared" si="69"/>
        <v>13698.601300637489</v>
      </c>
      <c r="G229" s="47">
        <f t="shared" si="72"/>
        <v>8511.916222160955</v>
      </c>
      <c r="H229" s="31">
        <v>41</v>
      </c>
      <c r="I229" s="32">
        <v>17</v>
      </c>
      <c r="J229" s="32">
        <v>0</v>
      </c>
      <c r="K229" s="33" t="s">
        <v>11</v>
      </c>
      <c r="L229" s="31">
        <v>174</v>
      </c>
      <c r="M229" s="32">
        <v>47</v>
      </c>
      <c r="N229" s="32">
        <v>0</v>
      </c>
      <c r="O229" s="33" t="s">
        <v>12</v>
      </c>
      <c r="P229" s="7">
        <f t="shared" si="5"/>
        <v>-41.28333333333333</v>
      </c>
      <c r="Q229" s="8">
        <f t="shared" si="6"/>
        <v>174.78333333333333</v>
      </c>
      <c r="R229" s="9">
        <f t="shared" si="86"/>
        <v>-0.7205300928649924</v>
      </c>
      <c r="S229" s="10">
        <f t="shared" si="86"/>
        <v>3.0505446442774224</v>
      </c>
      <c r="T229" s="25">
        <f t="shared" si="73"/>
        <v>-0.547482622861428</v>
      </c>
      <c r="U229" s="25">
        <f t="shared" si="82"/>
        <v>2.150149317318708</v>
      </c>
      <c r="V229" s="26">
        <f t="shared" si="74"/>
        <v>13698.601300637489</v>
      </c>
      <c r="W229" s="27">
        <f t="shared" si="75"/>
        <v>8511.916222160955</v>
      </c>
      <c r="X229" s="28">
        <f t="shared" si="11"/>
        <v>-0.4784566722968493</v>
      </c>
      <c r="Y229" s="25">
        <f t="shared" si="83"/>
        <v>-0.4784566722968493</v>
      </c>
      <c r="Z229" s="29">
        <f t="shared" si="76"/>
        <v>118.58465327749575</v>
      </c>
      <c r="AA229" s="30">
        <f t="shared" si="77"/>
        <v>241.41534672250424</v>
      </c>
      <c r="AB229" s="15">
        <f t="shared" si="14"/>
        <v>48.71666666666667</v>
      </c>
      <c r="AC229" s="16">
        <f t="shared" si="84"/>
        <v>4</v>
      </c>
      <c r="AD229" s="17">
        <f t="shared" si="78"/>
        <v>8</v>
      </c>
      <c r="AE229" s="18">
        <f t="shared" si="79"/>
        <v>17</v>
      </c>
      <c r="AF229" s="19" t="str">
        <f t="shared" si="17"/>
        <v>E</v>
      </c>
      <c r="AG229" s="20" t="str">
        <f t="shared" si="18"/>
        <v>8</v>
      </c>
      <c r="AH229" s="21" t="str">
        <f t="shared" si="19"/>
        <v>r</v>
      </c>
      <c r="AI229" s="22">
        <f t="shared" si="20"/>
        <v>354.7833333333333</v>
      </c>
      <c r="AJ229" s="16">
        <f t="shared" si="85"/>
        <v>17</v>
      </c>
      <c r="AK229" s="17">
        <f t="shared" si="80"/>
        <v>7</v>
      </c>
      <c r="AL229" s="18">
        <f t="shared" si="81"/>
        <v>9</v>
      </c>
      <c r="AM229" s="19" t="str">
        <f t="shared" si="23"/>
        <v>R</v>
      </c>
      <c r="AN229" s="20" t="str">
        <f t="shared" si="24"/>
        <v>7</v>
      </c>
      <c r="AO229" s="21" t="str">
        <f t="shared" si="25"/>
        <v>j</v>
      </c>
    </row>
    <row r="230" spans="1:41" ht="18" thickBot="1" thickTop="1">
      <c r="A230" s="34" t="s">
        <v>422</v>
      </c>
      <c r="B230" s="57" t="s">
        <v>423</v>
      </c>
      <c r="C230" s="60" t="str">
        <f t="shared" si="67"/>
        <v>RE54gd</v>
      </c>
      <c r="D230" s="42">
        <f t="shared" si="68"/>
        <v>237.8909195263206</v>
      </c>
      <c r="E230" s="43">
        <f t="shared" si="71"/>
        <v>57.8909195263206</v>
      </c>
      <c r="F230" s="46">
        <f t="shared" si="69"/>
        <v>14224.9632132452</v>
      </c>
      <c r="G230" s="47">
        <f t="shared" si="72"/>
        <v>8838.98235134633</v>
      </c>
      <c r="H230" s="31">
        <v>45</v>
      </c>
      <c r="I230" s="32">
        <v>52</v>
      </c>
      <c r="J230" s="32">
        <v>0</v>
      </c>
      <c r="K230" s="33" t="s">
        <v>11</v>
      </c>
      <c r="L230" s="31">
        <v>170</v>
      </c>
      <c r="M230" s="32">
        <v>30</v>
      </c>
      <c r="N230" s="32">
        <v>0</v>
      </c>
      <c r="O230" s="33" t="s">
        <v>12</v>
      </c>
      <c r="P230" s="7">
        <f t="shared" si="5"/>
        <v>-45.86666666666667</v>
      </c>
      <c r="Q230" s="8">
        <f t="shared" si="6"/>
        <v>170.5</v>
      </c>
      <c r="R230" s="9">
        <f t="shared" si="86"/>
        <v>-0.8005243502480658</v>
      </c>
      <c r="S230" s="10">
        <f t="shared" si="86"/>
        <v>2.975786374650332</v>
      </c>
      <c r="T230" s="25">
        <f t="shared" si="73"/>
        <v>-0.6146730534346168</v>
      </c>
      <c r="U230" s="25">
        <f t="shared" si="82"/>
        <v>2.2327677308499765</v>
      </c>
      <c r="V230" s="26">
        <f t="shared" si="74"/>
        <v>14224.9632132452</v>
      </c>
      <c r="W230" s="27">
        <f t="shared" si="75"/>
        <v>8838.98235134633</v>
      </c>
      <c r="X230" s="28">
        <f t="shared" si="11"/>
        <v>-0.5315328282528531</v>
      </c>
      <c r="Y230" s="25">
        <f t="shared" si="83"/>
        <v>-0.5315328282528531</v>
      </c>
      <c r="Z230" s="29">
        <f t="shared" si="76"/>
        <v>122.10908047367938</v>
      </c>
      <c r="AA230" s="30">
        <f t="shared" si="77"/>
        <v>237.8909195263206</v>
      </c>
      <c r="AB230" s="15">
        <f t="shared" si="14"/>
        <v>44.13333333333333</v>
      </c>
      <c r="AC230" s="16">
        <f t="shared" si="84"/>
        <v>4</v>
      </c>
      <c r="AD230" s="17">
        <f t="shared" si="78"/>
        <v>4</v>
      </c>
      <c r="AE230" s="18">
        <f t="shared" si="79"/>
        <v>3</v>
      </c>
      <c r="AF230" s="19" t="str">
        <f t="shared" si="17"/>
        <v>E</v>
      </c>
      <c r="AG230" s="20" t="str">
        <f t="shared" si="18"/>
        <v>4</v>
      </c>
      <c r="AH230" s="21" t="str">
        <f t="shared" si="19"/>
        <v>d</v>
      </c>
      <c r="AI230" s="22">
        <f t="shared" si="20"/>
        <v>350.5</v>
      </c>
      <c r="AJ230" s="16">
        <f t="shared" si="85"/>
        <v>17</v>
      </c>
      <c r="AK230" s="17">
        <f t="shared" si="80"/>
        <v>5</v>
      </c>
      <c r="AL230" s="18">
        <f t="shared" si="81"/>
        <v>6</v>
      </c>
      <c r="AM230" s="19" t="str">
        <f t="shared" si="23"/>
        <v>R</v>
      </c>
      <c r="AN230" s="20" t="str">
        <f t="shared" si="24"/>
        <v>5</v>
      </c>
      <c r="AO230" s="21" t="str">
        <f t="shared" si="25"/>
        <v>g</v>
      </c>
    </row>
    <row r="231" spans="1:41" ht="18" thickBot="1" thickTop="1">
      <c r="A231" s="34" t="s">
        <v>424</v>
      </c>
      <c r="B231" s="57" t="s">
        <v>425</v>
      </c>
      <c r="C231" s="60" t="str">
        <f t="shared" si="67"/>
        <v>RD47nk</v>
      </c>
      <c r="D231" s="42">
        <f t="shared" si="68"/>
        <v>230.0902409100853</v>
      </c>
      <c r="E231" s="43">
        <f t="shared" si="71"/>
        <v>50.0902409100853</v>
      </c>
      <c r="F231" s="46">
        <f t="shared" si="69"/>
        <v>14562.24174794812</v>
      </c>
      <c r="G231" s="47">
        <f t="shared" si="72"/>
        <v>9048.557516570743</v>
      </c>
      <c r="H231" s="31">
        <v>52</v>
      </c>
      <c r="I231" s="32">
        <v>33</v>
      </c>
      <c r="J231" s="32">
        <v>0</v>
      </c>
      <c r="K231" s="33" t="s">
        <v>11</v>
      </c>
      <c r="L231" s="31">
        <v>169</v>
      </c>
      <c r="M231" s="32">
        <v>9</v>
      </c>
      <c r="N231" s="32">
        <v>0</v>
      </c>
      <c r="O231" s="33" t="s">
        <v>12</v>
      </c>
      <c r="P231" s="7">
        <f>(H231+(I231/60)+(J231/3600))*IF(K231="N",1,-1)</f>
        <v>-52.55</v>
      </c>
      <c r="Q231" s="8">
        <f>((L231)+(M231/60)+(N231/3600))*IF(O231="E",1,-1)</f>
        <v>169.15</v>
      </c>
      <c r="R231" s="9">
        <f t="shared" si="86"/>
        <v>-0.9171705219230202</v>
      </c>
      <c r="S231" s="10">
        <f t="shared" si="86"/>
        <v>2.9522244297484086</v>
      </c>
      <c r="T231" s="25">
        <f t="shared" si="73"/>
        <v>-0.6555502545322123</v>
      </c>
      <c r="U231" s="25">
        <f t="shared" si="82"/>
        <v>2.2857073847038327</v>
      </c>
      <c r="V231" s="26">
        <f t="shared" si="74"/>
        <v>14562.24174794812</v>
      </c>
      <c r="W231" s="27">
        <f t="shared" si="75"/>
        <v>9048.557516570743</v>
      </c>
      <c r="X231" s="28">
        <f>(SIN(R231)-SIN($R$5)*T231)/(COS($R$5)*SIN(U231))</f>
        <v>-0.641580292162294</v>
      </c>
      <c r="Y231" s="25">
        <f t="shared" si="83"/>
        <v>-0.641580292162294</v>
      </c>
      <c r="Z231" s="29">
        <f t="shared" si="76"/>
        <v>129.9097590899147</v>
      </c>
      <c r="AA231" s="30">
        <f t="shared" si="77"/>
        <v>230.0902409100853</v>
      </c>
      <c r="AB231" s="15">
        <f>90+P231</f>
        <v>37.45</v>
      </c>
      <c r="AC231" s="16">
        <f t="shared" si="84"/>
        <v>3</v>
      </c>
      <c r="AD231" s="17">
        <f t="shared" si="78"/>
        <v>7</v>
      </c>
      <c r="AE231" s="18">
        <f t="shared" si="79"/>
        <v>10</v>
      </c>
      <c r="AF231" s="19" t="str">
        <f>CHAR(AC231+CODE("A"))</f>
        <v>D</v>
      </c>
      <c r="AG231" s="20" t="str">
        <f>CHAR(AD231+CODE("0"))</f>
        <v>7</v>
      </c>
      <c r="AH231" s="21" t="str">
        <f>CHAR(AE231+CODE("a"))</f>
        <v>k</v>
      </c>
      <c r="AI231" s="22">
        <f>180+Q231</f>
        <v>349.15</v>
      </c>
      <c r="AJ231" s="16">
        <f t="shared" si="85"/>
        <v>17</v>
      </c>
      <c r="AK231" s="17">
        <f t="shared" si="80"/>
        <v>4.5</v>
      </c>
      <c r="AL231" s="18">
        <f t="shared" si="81"/>
        <v>13</v>
      </c>
      <c r="AM231" s="19" t="str">
        <f>CHAR(AJ231+CODE("A"))</f>
        <v>R</v>
      </c>
      <c r="AN231" s="20" t="str">
        <f>CHAR(AK231+CODE("0"))</f>
        <v>4</v>
      </c>
      <c r="AO231" s="21" t="str">
        <f>CHAR(AL231+CODE("a"))</f>
        <v>n</v>
      </c>
    </row>
    <row r="232" spans="1:41" ht="18" thickBot="1" thickTop="1">
      <c r="A232" s="34" t="s">
        <v>426</v>
      </c>
      <c r="B232" s="57" t="s">
        <v>427</v>
      </c>
      <c r="C232" s="60" t="str">
        <f t="shared" si="67"/>
        <v>JF96ec</v>
      </c>
      <c r="D232" s="42">
        <f t="shared" si="68"/>
        <v>111.32944066624448</v>
      </c>
      <c r="E232" s="43">
        <f t="shared" si="71"/>
        <v>291.32944066624447</v>
      </c>
      <c r="F232" s="46">
        <f t="shared" si="69"/>
        <v>13253.766627104316</v>
      </c>
      <c r="G232" s="47">
        <f>IF(F232="","",W232)</f>
        <v>8235.508770719145</v>
      </c>
      <c r="H232" s="31">
        <v>33</v>
      </c>
      <c r="I232" s="32">
        <v>55</v>
      </c>
      <c r="J232" s="32">
        <v>0</v>
      </c>
      <c r="K232" s="33" t="s">
        <v>11</v>
      </c>
      <c r="L232" s="31">
        <v>18</v>
      </c>
      <c r="M232" s="32">
        <v>22</v>
      </c>
      <c r="N232" s="32">
        <v>0</v>
      </c>
      <c r="O232" s="33" t="s">
        <v>12</v>
      </c>
      <c r="P232" s="7">
        <f t="shared" si="5"/>
        <v>-33.916666666666664</v>
      </c>
      <c r="Q232" s="8">
        <f t="shared" si="6"/>
        <v>18.366666666666667</v>
      </c>
      <c r="R232" s="9">
        <f t="shared" si="86"/>
        <v>-0.5919575046347434</v>
      </c>
      <c r="S232" s="10">
        <f t="shared" si="86"/>
        <v>0.3205588059496252</v>
      </c>
      <c r="T232" s="25">
        <f>SIN($R$5)*SIN(R232)+COS($R$5)*COS(R232)*COS(S232-$S$5)</f>
        <v>-0.4877680443109379</v>
      </c>
      <c r="U232" s="25">
        <f>ACOS(T232)</f>
        <v>2.080327519558047</v>
      </c>
      <c r="V232" s="26">
        <f t="shared" si="74"/>
        <v>13253.766627104316</v>
      </c>
      <c r="W232" s="27">
        <f t="shared" si="75"/>
        <v>8235.508770719145</v>
      </c>
      <c r="X232" s="28">
        <f t="shared" si="11"/>
        <v>-0.3637299195129782</v>
      </c>
      <c r="Y232" s="25">
        <f>MIN(1,MAX(-1,X232))</f>
        <v>-0.3637299195129782</v>
      </c>
      <c r="Z232" s="29">
        <f t="shared" si="76"/>
        <v>111.32944066624448</v>
      </c>
      <c r="AA232" s="30">
        <f t="shared" si="77"/>
        <v>111.32944066624448</v>
      </c>
      <c r="AB232" s="15">
        <f t="shared" si="14"/>
        <v>56.083333333333336</v>
      </c>
      <c r="AC232" s="16">
        <f>INT(AB232/10)</f>
        <v>5</v>
      </c>
      <c r="AD232" s="17">
        <f>INT(AB232-(10*AC232))</f>
        <v>6</v>
      </c>
      <c r="AE232" s="18">
        <f>INT(24*(AB232-(10*AC232)-AD232))</f>
        <v>2</v>
      </c>
      <c r="AF232" s="19" t="str">
        <f t="shared" si="17"/>
        <v>F</v>
      </c>
      <c r="AG232" s="20" t="str">
        <f t="shared" si="18"/>
        <v>6</v>
      </c>
      <c r="AH232" s="21" t="str">
        <f t="shared" si="19"/>
        <v>c</v>
      </c>
      <c r="AI232" s="22">
        <f t="shared" si="20"/>
        <v>198.36666666666667</v>
      </c>
      <c r="AJ232" s="16">
        <f>INT(AI232/20)</f>
        <v>9</v>
      </c>
      <c r="AK232" s="17">
        <f>INT(AI232-(20*AJ232))/2</f>
        <v>9</v>
      </c>
      <c r="AL232" s="18">
        <f>INT((MOD(INT(AI232),2)+(AI232-((20*AJ232)+(2*AK232))))*12)</f>
        <v>4</v>
      </c>
      <c r="AM232" s="19" t="str">
        <f t="shared" si="23"/>
        <v>J</v>
      </c>
      <c r="AN232" s="20" t="str">
        <f t="shared" si="24"/>
        <v>9</v>
      </c>
      <c r="AO232" s="21" t="str">
        <f t="shared" si="25"/>
        <v>e</v>
      </c>
    </row>
    <row r="233" spans="1:41" ht="18" thickBot="1" thickTop="1">
      <c r="A233" s="34" t="s">
        <v>428</v>
      </c>
      <c r="B233" s="57" t="s">
        <v>429</v>
      </c>
      <c r="C233" s="60" t="str">
        <f t="shared" si="67"/>
        <v>KG43at</v>
      </c>
      <c r="D233" s="42">
        <f t="shared" si="68"/>
        <v>98.53464259008322</v>
      </c>
      <c r="E233" s="43">
        <f t="shared" si="71"/>
        <v>278.5346425900832</v>
      </c>
      <c r="F233" s="46">
        <f t="shared" si="69"/>
        <v>13586.604184921398</v>
      </c>
      <c r="G233" s="47">
        <f>IF(F233="","",W233)</f>
        <v>8442.324440841305</v>
      </c>
      <c r="H233" s="31">
        <v>26</v>
      </c>
      <c r="I233" s="32">
        <v>10</v>
      </c>
      <c r="J233" s="32">
        <v>0</v>
      </c>
      <c r="K233" s="33" t="s">
        <v>11</v>
      </c>
      <c r="L233" s="31">
        <v>28</v>
      </c>
      <c r="M233" s="32">
        <v>2</v>
      </c>
      <c r="N233" s="32">
        <v>0</v>
      </c>
      <c r="O233" s="33" t="s">
        <v>12</v>
      </c>
      <c r="P233" s="7">
        <f t="shared" si="5"/>
        <v>-26.166666666666668</v>
      </c>
      <c r="Q233" s="8">
        <f t="shared" si="6"/>
        <v>28.033333333333335</v>
      </c>
      <c r="R233" s="9">
        <f t="shared" si="86"/>
        <v>-0.45669448760518294</v>
      </c>
      <c r="S233" s="10">
        <f t="shared" si="86"/>
        <v>0.48927396697574377</v>
      </c>
      <c r="T233" s="25">
        <f>SIN($R$5)*SIN(R233)+COS($R$5)*COS(R233)*COS(S233-$S$5)</f>
        <v>-0.5326882102565293</v>
      </c>
      <c r="U233" s="25">
        <f>ACOS(T233)</f>
        <v>2.1325701122149425</v>
      </c>
      <c r="V233" s="26">
        <f t="shared" si="74"/>
        <v>13586.604184921398</v>
      </c>
      <c r="W233" s="27">
        <f t="shared" si="75"/>
        <v>8442.324440841305</v>
      </c>
      <c r="X233" s="28">
        <f t="shared" si="11"/>
        <v>-0.1484073700254788</v>
      </c>
      <c r="Y233" s="25">
        <f>MIN(1,MAX(-1,X233))</f>
        <v>-0.1484073700254788</v>
      </c>
      <c r="Z233" s="29">
        <f t="shared" si="76"/>
        <v>98.53464259008322</v>
      </c>
      <c r="AA233" s="30">
        <f t="shared" si="77"/>
        <v>98.53464259008322</v>
      </c>
      <c r="AB233" s="15">
        <f t="shared" si="14"/>
        <v>63.83333333333333</v>
      </c>
      <c r="AC233" s="16">
        <f>INT(AB233/10)</f>
        <v>6</v>
      </c>
      <c r="AD233" s="17">
        <f>INT(AB233-(10*AC233))</f>
        <v>3</v>
      </c>
      <c r="AE233" s="18">
        <f>INT(24*(AB233-(10*AC233)-AD233))</f>
        <v>19</v>
      </c>
      <c r="AF233" s="19" t="str">
        <f t="shared" si="17"/>
        <v>G</v>
      </c>
      <c r="AG233" s="20" t="str">
        <f t="shared" si="18"/>
        <v>3</v>
      </c>
      <c r="AH233" s="21" t="str">
        <f t="shared" si="19"/>
        <v>t</v>
      </c>
      <c r="AI233" s="22">
        <f t="shared" si="20"/>
        <v>208.03333333333333</v>
      </c>
      <c r="AJ233" s="16">
        <f>INT(AI233/20)</f>
        <v>10</v>
      </c>
      <c r="AK233" s="17">
        <f>INT(AI233-(20*AJ233))/2</f>
        <v>4</v>
      </c>
      <c r="AL233" s="18">
        <f>INT((MOD(INT(AI233),2)+(AI233-((20*AJ233)+(2*AK233))))*12)</f>
        <v>0</v>
      </c>
      <c r="AM233" s="19" t="str">
        <f t="shared" si="23"/>
        <v>K</v>
      </c>
      <c r="AN233" s="20" t="str">
        <f t="shared" si="24"/>
        <v>4</v>
      </c>
      <c r="AO233" s="21" t="str">
        <f t="shared" si="25"/>
        <v>a</v>
      </c>
    </row>
    <row r="234" spans="1:41" ht="18" thickBot="1" thickTop="1">
      <c r="A234" s="34" t="s">
        <v>430</v>
      </c>
      <c r="B234" s="57" t="s">
        <v>431</v>
      </c>
      <c r="C234" s="60" t="str">
        <f t="shared" si="67"/>
        <v>KE82nc</v>
      </c>
      <c r="D234" s="42">
        <f t="shared" si="68"/>
        <v>120.85788784333785</v>
      </c>
      <c r="E234" s="43">
        <f t="shared" si="71"/>
        <v>300.85788784333783</v>
      </c>
      <c r="F234" s="46">
        <f t="shared" si="69"/>
        <v>15295.791295998091</v>
      </c>
      <c r="G234" s="47">
        <f>IF(F234="","",W234)</f>
        <v>9504.364073807708</v>
      </c>
      <c r="H234" s="31">
        <v>47</v>
      </c>
      <c r="I234" s="32">
        <v>54</v>
      </c>
      <c r="J234" s="32">
        <v>0</v>
      </c>
      <c r="K234" s="33" t="s">
        <v>11</v>
      </c>
      <c r="L234" s="31">
        <v>37</v>
      </c>
      <c r="M234" s="32">
        <v>5</v>
      </c>
      <c r="N234" s="32">
        <v>0</v>
      </c>
      <c r="O234" s="33" t="s">
        <v>12</v>
      </c>
      <c r="P234" s="7">
        <f>(H234+(I234/60)+(J234/3600))*IF(K234="N",1,-1)</f>
        <v>-47.9</v>
      </c>
      <c r="Q234" s="8">
        <f>((L234)+(M234/60)+(N234/3600))*IF(O234="E",1,-1)</f>
        <v>37.083333333333336</v>
      </c>
      <c r="R234" s="9">
        <f t="shared" si="86"/>
        <v>-0.8360127117052838</v>
      </c>
      <c r="S234" s="10">
        <f t="shared" si="86"/>
        <v>0.6472262642812305</v>
      </c>
      <c r="T234" s="25">
        <f>SIN($R$5)*SIN(R234)+COS($R$5)*COS(R234)*COS(S234-$S$5)</f>
        <v>-0.7379650449120954</v>
      </c>
      <c r="U234" s="25">
        <f>ACOS(T234)</f>
        <v>2.40084622445426</v>
      </c>
      <c r="V234" s="26">
        <f t="shared" si="74"/>
        <v>15295.791295998091</v>
      </c>
      <c r="W234" s="27">
        <f t="shared" si="75"/>
        <v>9504.364073807708</v>
      </c>
      <c r="X234" s="28">
        <f>(SIN(R234)-SIN($R$5)*T234)/(COS($R$5)*SIN(U234))</f>
        <v>-0.5129104393103536</v>
      </c>
      <c r="Y234" s="25">
        <f>MIN(1,MAX(-1,X234))</f>
        <v>-0.5129104393103536</v>
      </c>
      <c r="Z234" s="29">
        <f t="shared" si="76"/>
        <v>120.85788784333785</v>
      </c>
      <c r="AA234" s="30">
        <f t="shared" si="77"/>
        <v>120.85788784333785</v>
      </c>
      <c r="AB234" s="15">
        <f>90+P234</f>
        <v>42.1</v>
      </c>
      <c r="AC234" s="16">
        <f>INT(AB234/10)</f>
        <v>4</v>
      </c>
      <c r="AD234" s="17">
        <f>INT(AB234-(10*AC234))</f>
        <v>2</v>
      </c>
      <c r="AE234" s="18">
        <f>INT(24*(AB234-(10*AC234)-AD234))</f>
        <v>2</v>
      </c>
      <c r="AF234" s="19" t="str">
        <f>CHAR(AC234+CODE("A"))</f>
        <v>E</v>
      </c>
      <c r="AG234" s="20" t="str">
        <f>CHAR(AD234+CODE("0"))</f>
        <v>2</v>
      </c>
      <c r="AH234" s="21" t="str">
        <f>CHAR(AE234+CODE("a"))</f>
        <v>c</v>
      </c>
      <c r="AI234" s="22">
        <f>180+Q234</f>
        <v>217.08333333333334</v>
      </c>
      <c r="AJ234" s="16">
        <f>INT(AI234/20)</f>
        <v>10</v>
      </c>
      <c r="AK234" s="17">
        <f>INT(AI234-(20*AJ234))/2</f>
        <v>8.5</v>
      </c>
      <c r="AL234" s="18">
        <f>INT((MOD(INT(AI234),2)+(AI234-((20*AJ234)+(2*AK234))))*12)</f>
        <v>13</v>
      </c>
      <c r="AM234" s="19" t="str">
        <f>CHAR(AJ234+CODE("A"))</f>
        <v>K</v>
      </c>
      <c r="AN234" s="20" t="str">
        <f>CHAR(AK234+CODE("0"))</f>
        <v>8</v>
      </c>
      <c r="AO234" s="21" t="str">
        <f>CHAR(AL234+CODE("a"))</f>
        <v>n</v>
      </c>
    </row>
    <row r="235" spans="1:41" ht="18" thickBot="1" thickTop="1">
      <c r="A235" s="35"/>
      <c r="B235" s="58" t="s">
        <v>432</v>
      </c>
      <c r="C235" s="61" t="str">
        <f t="shared" si="67"/>
        <v>JS00aa</v>
      </c>
      <c r="D235" s="36">
        <f t="shared" si="68"/>
        <v>1.2074182617838684E-06</v>
      </c>
      <c r="E235" s="37">
        <f t="shared" si="71"/>
        <v>180.00000120741825</v>
      </c>
      <c r="F235" s="48">
        <f t="shared" si="69"/>
        <v>5513.507775231575</v>
      </c>
      <c r="G235" s="49">
        <f>IF(F235="","",W235)</f>
        <v>3425.934899705432</v>
      </c>
      <c r="H235" s="38">
        <v>90</v>
      </c>
      <c r="I235" s="39">
        <v>0</v>
      </c>
      <c r="J235" s="39">
        <v>0</v>
      </c>
      <c r="K235" s="40" t="s">
        <v>5</v>
      </c>
      <c r="L235" s="38">
        <v>0</v>
      </c>
      <c r="M235" s="39">
        <v>0</v>
      </c>
      <c r="N235" s="39">
        <v>0</v>
      </c>
      <c r="O235" s="40" t="s">
        <v>7</v>
      </c>
      <c r="P235" s="7">
        <f>(H235+(I235/60)+(J235/3600))*IF(K235="N",1,-1)</f>
        <v>90</v>
      </c>
      <c r="Q235" s="8">
        <f>((L235)+(M235/60)+(N235/3600))*IF(O235="E",1,-1)</f>
        <v>0</v>
      </c>
      <c r="R235" s="9">
        <f t="shared" si="86"/>
        <v>1.5707963267948966</v>
      </c>
      <c r="S235" s="10">
        <f t="shared" si="86"/>
        <v>0</v>
      </c>
      <c r="T235" s="25">
        <f>SIN($R$5)*SIN(R235)+COS($R$5)*COS(R235)*COS(S235-$S$5)</f>
        <v>0.6483303227017286</v>
      </c>
      <c r="U235" s="25">
        <f>ACOS(T235)</f>
        <v>0.8654069651909551</v>
      </c>
      <c r="V235" s="26">
        <f t="shared" si="74"/>
        <v>5513.507775231575</v>
      </c>
      <c r="W235" s="27">
        <f t="shared" si="75"/>
        <v>3425.934899705432</v>
      </c>
      <c r="X235" s="28">
        <f>(SIN(R235)-SIN($R$5)*T235)/(COS($R$5)*SIN(U235))</f>
        <v>0.9999999999999998</v>
      </c>
      <c r="Y235" s="25">
        <f>MIN(1,MAX(-1,X235))</f>
        <v>0.9999999999999998</v>
      </c>
      <c r="Z235" s="29">
        <f t="shared" si="76"/>
        <v>1.2074182617838684E-06</v>
      </c>
      <c r="AA235" s="30">
        <f t="shared" si="77"/>
        <v>1.2074182617838684E-06</v>
      </c>
      <c r="AB235" s="15">
        <f>90+P235</f>
        <v>180</v>
      </c>
      <c r="AC235" s="16">
        <f>INT(AB235/10)</f>
        <v>18</v>
      </c>
      <c r="AD235" s="17">
        <f>INT(AB235-(10*AC235))</f>
        <v>0</v>
      </c>
      <c r="AE235" s="18">
        <f>INT(24*(AB235-(10*AC235)-AD235))</f>
        <v>0</v>
      </c>
      <c r="AF235" s="19" t="str">
        <f>CHAR(AC235+CODE("A"))</f>
        <v>S</v>
      </c>
      <c r="AG235" s="20" t="str">
        <f>CHAR(AD235+CODE("0"))</f>
        <v>0</v>
      </c>
      <c r="AH235" s="21" t="str">
        <f>CHAR(AE235+CODE("a"))</f>
        <v>a</v>
      </c>
      <c r="AI235" s="22">
        <f>180+Q235</f>
        <v>180</v>
      </c>
      <c r="AJ235" s="16">
        <f>INT(AI235/20)</f>
        <v>9</v>
      </c>
      <c r="AK235" s="17">
        <f>INT(AI235-(20*AJ235))/2</f>
        <v>0</v>
      </c>
      <c r="AL235" s="18">
        <f>INT((MOD(INT(AI235),2)+(AI235-((20*AJ235)+(2*AK235))))*12)</f>
        <v>0</v>
      </c>
      <c r="AM235" s="19" t="str">
        <f>CHAR(AJ235+CODE("A"))</f>
        <v>J</v>
      </c>
      <c r="AN235" s="20" t="str">
        <f>CHAR(AK235+CODE("0"))</f>
        <v>0</v>
      </c>
      <c r="AO235" s="21" t="str">
        <f>CHAR(AL235+CODE("a"))</f>
        <v>a</v>
      </c>
    </row>
    <row r="236" ht="13.5" thickTop="1"/>
  </sheetData>
  <mergeCells count="2">
    <mergeCell ref="A1:B2"/>
    <mergeCell ref="C1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 Majesty's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 Lynch</dc:creator>
  <cp:keywords/>
  <dc:description/>
  <cp:lastModifiedBy>Stan Broadway</cp:lastModifiedBy>
  <dcterms:created xsi:type="dcterms:W3CDTF">2005-01-14T17:33:50Z</dcterms:created>
  <dcterms:modified xsi:type="dcterms:W3CDTF">2010-05-01T16:09:28Z</dcterms:modified>
  <cp:category/>
  <cp:version/>
  <cp:contentType/>
  <cp:contentStatus/>
</cp:coreProperties>
</file>